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9090" tabRatio="898" activeTab="2"/>
  </bookViews>
  <sheets>
    <sheet name="Read Me" sheetId="1" r:id="rId1"/>
    <sheet name="Diagram" sheetId="2" r:id="rId2"/>
    <sheet name="template" sheetId="3" r:id="rId3"/>
    <sheet name="goog" sheetId="4" r:id="rId4"/>
    <sheet name="md" sheetId="5" r:id="rId5"/>
    <sheet name="aapl" sheetId="6" r:id="rId6"/>
  </sheets>
  <definedNames>
    <definedName name="Equity">#REF!</definedName>
    <definedName name="Net_Income">#REF!</definedName>
    <definedName name="Net_Sales">#REF!</definedName>
    <definedName name="Pretax_Income">#REF!</definedName>
    <definedName name="Total_Assets">#REF!</definedName>
  </definedNames>
  <calcPr fullCalcOnLoad="1"/>
</workbook>
</file>

<file path=xl/comments3.xml><?xml version="1.0" encoding="utf-8"?>
<comments xmlns="http://schemas.openxmlformats.org/spreadsheetml/2006/main">
  <authors>
    <author>blalla</author>
  </authors>
  <commentList>
    <comment ref="A8" authorId="0">
      <text>
        <r>
          <rPr>
            <b/>
            <sz val="8"/>
            <rFont val="Tahoma"/>
            <family val="2"/>
          </rPr>
          <t>FCF = CFFO - CapEx
(use all TTM figures)</t>
        </r>
      </text>
    </comment>
    <comment ref="A40" authorId="0">
      <text>
        <r>
          <rPr>
            <b/>
            <sz val="8"/>
            <rFont val="Tahoma"/>
            <family val="2"/>
          </rPr>
          <t>AKA: Margin of Safety</t>
        </r>
      </text>
    </comment>
  </commentList>
</comments>
</file>

<file path=xl/comments4.xml><?xml version="1.0" encoding="utf-8"?>
<comments xmlns="http://schemas.openxmlformats.org/spreadsheetml/2006/main">
  <authors>
    <author>blalla</author>
  </authors>
  <commentList>
    <comment ref="A8" authorId="0">
      <text>
        <r>
          <rPr>
            <b/>
            <sz val="8"/>
            <rFont val="Tahoma"/>
            <family val="2"/>
          </rPr>
          <t>FCF = CFFO - CapEx
(use all TTM figures)</t>
        </r>
      </text>
    </comment>
    <comment ref="A40" authorId="0">
      <text>
        <r>
          <rPr>
            <b/>
            <sz val="8"/>
            <rFont val="Tahoma"/>
            <family val="2"/>
          </rPr>
          <t>AKA: Margin of Safety</t>
        </r>
      </text>
    </comment>
  </commentList>
</comments>
</file>

<file path=xl/comments5.xml><?xml version="1.0" encoding="utf-8"?>
<comments xmlns="http://schemas.openxmlformats.org/spreadsheetml/2006/main">
  <authors>
    <author>blalla</author>
  </authors>
  <commentList>
    <comment ref="A8" authorId="0">
      <text>
        <r>
          <rPr>
            <b/>
            <sz val="8"/>
            <rFont val="Tahoma"/>
            <family val="2"/>
          </rPr>
          <t>FCF = CFFO - CapEx
(use all TTM figures)</t>
        </r>
      </text>
    </comment>
    <comment ref="A40" authorId="0">
      <text>
        <r>
          <rPr>
            <b/>
            <sz val="8"/>
            <rFont val="Tahoma"/>
            <family val="2"/>
          </rPr>
          <t>AKA: Margin of Safety</t>
        </r>
      </text>
    </comment>
  </commentList>
</comments>
</file>

<file path=xl/comments6.xml><?xml version="1.0" encoding="utf-8"?>
<comments xmlns="http://schemas.openxmlformats.org/spreadsheetml/2006/main">
  <authors>
    <author>blalla</author>
  </authors>
  <commentList>
    <comment ref="A8" authorId="0">
      <text>
        <r>
          <rPr>
            <b/>
            <sz val="8"/>
            <rFont val="Tahoma"/>
            <family val="2"/>
          </rPr>
          <t>FCF = CFFO - CapEx
(use all TTM figures)</t>
        </r>
      </text>
    </comment>
    <comment ref="A40" authorId="0">
      <text>
        <r>
          <rPr>
            <b/>
            <sz val="8"/>
            <rFont val="Tahoma"/>
            <family val="2"/>
          </rPr>
          <t>AKA: Margin of Safety</t>
        </r>
      </text>
    </comment>
  </commentList>
</comments>
</file>

<file path=xl/sharedStrings.xml><?xml version="1.0" encoding="utf-8"?>
<sst xmlns="http://schemas.openxmlformats.org/spreadsheetml/2006/main" count="197" uniqueCount="81">
  <si>
    <t>First stage FCF growth rate (Years 1 thru 5)</t>
  </si>
  <si>
    <t>Second stage FCF growth rate (Years 6 thru 10)</t>
  </si>
  <si>
    <t>Residual (aka perpetuity) value growth rate (g)</t>
  </si>
  <si>
    <t>Discount rate (k)</t>
  </si>
  <si>
    <t>Price Per Share</t>
  </si>
  <si>
    <t>Free Cash Flow (TTM)</t>
  </si>
  <si>
    <t>Shares Outstanding</t>
  </si>
  <si>
    <t>Year</t>
  </si>
  <si>
    <t>Prior year FCF</t>
  </si>
  <si>
    <t>Growth rate (add)</t>
  </si>
  <si>
    <t>FCF</t>
  </si>
  <si>
    <t>Discount Factor (multiply)</t>
  </si>
  <si>
    <t>Discounted value per annum</t>
  </si>
  <si>
    <t>Sum of present value of FCFs</t>
  </si>
  <si>
    <t>Residual Value</t>
  </si>
  <si>
    <t xml:space="preserve">     FCF in year 10</t>
  </si>
  <si>
    <t xml:space="preserve">     Growth rate (g) (add)</t>
  </si>
  <si>
    <t xml:space="preserve">     FCF in year 11</t>
  </si>
  <si>
    <t xml:space="preserve">     Capitalization rate (k-g)</t>
  </si>
  <si>
    <t xml:space="preserve">     Value at end of year 10</t>
  </si>
  <si>
    <t xml:space="preserve">     Discount factor at end of year 10 (multiply)</t>
  </si>
  <si>
    <t>Present Value of Residual (Perpetuity) Value</t>
  </si>
  <si>
    <t>Intrinsic Value of Company (in millions)</t>
  </si>
  <si>
    <t>Intrinsic Value per Share</t>
  </si>
  <si>
    <t>Shares Outstanding Latest Yr (millions)</t>
  </si>
  <si>
    <t>Total Market Value (in millions)</t>
  </si>
  <si>
    <t>Discount To Intrinsic Value</t>
  </si>
  <si>
    <t>Company Name</t>
  </si>
  <si>
    <t>Ticker</t>
  </si>
  <si>
    <t>Long-Term Debt</t>
  </si>
  <si>
    <t>Add: Non-Operating Assets</t>
  </si>
  <si>
    <t>Less: Long-Term Debt</t>
  </si>
  <si>
    <t>Cash &amp; Equivalents</t>
  </si>
  <si>
    <t>Present Value of FCFs (in millions)</t>
  </si>
  <si>
    <t>Outputs</t>
  </si>
  <si>
    <t>B1</t>
  </si>
  <si>
    <t>Description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</si>
  <si>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</si>
  <si>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</si>
  <si>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</si>
  <si>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</si>
  <si>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</si>
  <si>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</si>
  <si>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</si>
  <si>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</si>
  <si>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</si>
  <si>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</si>
  <si>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Forecasted free cash flow growth rate for years 1 thru 5</t>
  </si>
  <si>
    <t>Forecasted free cash flow growth rate for years 2 thru 10</t>
  </si>
  <si>
    <t>Growth rate after the 10 year forecast period i.e. perpetuity growth rate</t>
  </si>
  <si>
    <t>Discount rate … add a premium above the 10-year treasury rate</t>
  </si>
  <si>
    <t>Price per share</t>
  </si>
  <si>
    <t>Trailing twelve month (TTM) free cash flow</t>
  </si>
  <si>
    <t>Diluted shares outstanding</t>
  </si>
  <si>
    <t>Long-term debt</t>
  </si>
  <si>
    <t>Input Cell</t>
  </si>
  <si>
    <t>C33</t>
  </si>
  <si>
    <t>B34</t>
  </si>
  <si>
    <t>Intrinsic value per share</t>
  </si>
  <si>
    <t>Input Type</t>
  </si>
  <si>
    <t>Cash flow statement</t>
  </si>
  <si>
    <t>Income statement</t>
  </si>
  <si>
    <t>Balance sheet</t>
  </si>
  <si>
    <t>B40</t>
  </si>
  <si>
    <t>Discount to intrinsic value a.k.a margin of safety</t>
  </si>
  <si>
    <t>Judgment call</t>
  </si>
  <si>
    <t>Self explanatory</t>
  </si>
  <si>
    <t>Descrpition</t>
  </si>
  <si>
    <t>Notes</t>
  </si>
  <si>
    <t>If discount to intrinsic value is positive and sufficiently high, then consider stock for purchase.</t>
  </si>
  <si>
    <t>If discount to intrinsic value is negative then stock is trading at a premium to intrinsic value.</t>
  </si>
  <si>
    <t>TICKER</t>
  </si>
  <si>
    <t>Intrinsic value (a.k.a: fair value, present value)</t>
  </si>
  <si>
    <t>The outputs are automatically calculated in the spreadsheet.  Any output cell that contain a formula is locked to prevent overwrting.</t>
  </si>
  <si>
    <r>
      <t xml:space="preserve">The necessary inputs to the discounted cash flow (DCF) model is shown below. The </t>
    </r>
    <r>
      <rPr>
        <b/>
        <sz val="10"/>
        <color indexed="12"/>
        <rFont val="Arial"/>
        <family val="2"/>
      </rPr>
      <t>blue</t>
    </r>
    <r>
      <rPr>
        <sz val="10"/>
        <rFont val="Arial"/>
        <family val="2"/>
      </rPr>
      <t xml:space="preserve"> cells are judgment items. Guidelines for these judgment items can be reviewed in the CD/handout material. The </t>
    </r>
    <r>
      <rPr>
        <b/>
        <sz val="10"/>
        <color indexed="57"/>
        <rFont val="Arial"/>
        <family val="2"/>
      </rPr>
      <t>green</t>
    </r>
    <r>
      <rPr>
        <sz val="10"/>
        <rFont val="Arial"/>
        <family val="2"/>
      </rPr>
      <t xml:space="preserve"> cells are obtained from financial statements that can be readily available from Morningstar.com.</t>
    </r>
  </si>
  <si>
    <t>Google, Inc.</t>
  </si>
  <si>
    <t>GOOG</t>
  </si>
  <si>
    <t>Mednax, Inc.</t>
  </si>
  <si>
    <t>MD</t>
  </si>
  <si>
    <t>Apple</t>
  </si>
  <si>
    <t>AAPL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</si>
</sst>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%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$&quot;#,##0.00"/>
    <numFmt numFmtId="176" formatCode="&quot;$&quot;#,##0.000"/>
    <numFmt numFmtId="177" formatCode="&quot;$&quot;#,##0.0000"/>
    <numFmt numFmtId="178" formatCode="&quot;$&quot;#,##0.0"/>
    <numFmt numFmtId="179" formatCode="&quot;$&quot;#,##0"/>
    <numFmt numFmtId="180" formatCode="&quot;$&quot;#,##0.000_);[Red]\(&quot;$&quot;#,##0.000\)"/>
    <numFmt numFmtId="181" formatCode="&quot;$&quot;#,##0.0000_);[Red]\(&quot;$&quot;#,##0.0000\)"/>
    <numFmt numFmtId="182" formatCode="#,##0.0000_);[Red]\(#,##0.0000\)"/>
    <numFmt numFmtId="183" formatCode="0.0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#,##0.0"/>
    <numFmt numFmtId="188" formatCode="#,##0.000"/>
    <numFmt numFmtId="189" formatCode="#,##0.0000"/>
    <numFmt numFmtId="190" formatCode="0.000%"/>
    <numFmt numFmtId="191" formatCode="0.0000%"/>
    <numFmt numFmtId="192" formatCode="&quot;$&quot;#,##0.000_);\(&quot;$&quot;#,##0.000\)"/>
    <numFmt numFmtId="193" formatCode="&quot;$&quot;#,##0.0_);[Red]\(&quot;$&quot;#,##0.0\)"/>
    <numFmt numFmtId="194" formatCode="0.0000000"/>
    <numFmt numFmtId="195" formatCode="0.0000000%"/>
    <numFmt numFmtId="196" formatCode="&quot;$&quot;#,##0.00000"/>
  </numFmts>
  <fonts count="2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b/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10" fontId="4" fillId="0" borderId="10" xfId="0" applyNumberFormat="1" applyFont="1" applyFill="1" applyBorder="1" applyAlignment="1" applyProtection="1">
      <alignment/>
      <protection locked="0"/>
    </xf>
    <xf numFmtId="0" fontId="0" fillId="24" borderId="0" xfId="0" applyFill="1" applyAlignment="1">
      <alignment/>
    </xf>
    <xf numFmtId="10" fontId="0" fillId="24" borderId="0" xfId="0" applyNumberFormat="1" applyFill="1" applyAlignment="1">
      <alignment/>
    </xf>
    <xf numFmtId="172" fontId="0" fillId="24" borderId="0" xfId="0" applyNumberFormat="1" applyFill="1" applyAlignment="1">
      <alignment/>
    </xf>
    <xf numFmtId="0" fontId="5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78" fontId="0" fillId="0" borderId="0" xfId="0" applyNumberFormat="1" applyAlignment="1">
      <alignment/>
    </xf>
    <xf numFmtId="10" fontId="0" fillId="0" borderId="11" xfId="0" applyNumberFormat="1" applyBorder="1" applyAlignment="1">
      <alignment/>
    </xf>
    <xf numFmtId="175" fontId="0" fillId="0" borderId="0" xfId="0" applyNumberFormat="1" applyAlignment="1">
      <alignment/>
    </xf>
    <xf numFmtId="182" fontId="0" fillId="0" borderId="11" xfId="0" applyNumberFormat="1" applyBorder="1" applyAlignment="1">
      <alignment/>
    </xf>
    <xf numFmtId="178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9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9" fontId="0" fillId="0" borderId="16" xfId="0" applyNumberFormat="1" applyBorder="1" applyAlignment="1">
      <alignment/>
    </xf>
    <xf numFmtId="0" fontId="0" fillId="0" borderId="18" xfId="0" applyBorder="1" applyAlignment="1">
      <alignment/>
    </xf>
    <xf numFmtId="10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1" fillId="0" borderId="19" xfId="0" applyNumberFormat="1" applyFont="1" applyBorder="1" applyAlignment="1">
      <alignment/>
    </xf>
    <xf numFmtId="0" fontId="0" fillId="0" borderId="15" xfId="0" applyFill="1" applyBorder="1" applyAlignment="1">
      <alignment/>
    </xf>
    <xf numFmtId="175" fontId="1" fillId="0" borderId="10" xfId="0" applyNumberFormat="1" applyFont="1" applyBorder="1" applyAlignment="1">
      <alignment/>
    </xf>
    <xf numFmtId="188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20" xfId="0" applyBorder="1" applyAlignment="1">
      <alignment/>
    </xf>
    <xf numFmtId="10" fontId="1" fillId="0" borderId="10" xfId="0" applyNumberFormat="1" applyFont="1" applyBorder="1" applyAlignment="1">
      <alignment/>
    </xf>
    <xf numFmtId="0" fontId="6" fillId="24" borderId="0" xfId="0" applyFont="1" applyFill="1" applyBorder="1" applyAlignment="1">
      <alignment/>
    </xf>
    <xf numFmtId="176" fontId="6" fillId="24" borderId="0" xfId="0" applyNumberFormat="1" applyFont="1" applyFill="1" applyBorder="1" applyAlignment="1">
      <alignment/>
    </xf>
    <xf numFmtId="10" fontId="6" fillId="24" borderId="0" xfId="0" applyNumberFormat="1" applyFont="1" applyFill="1" applyBorder="1" applyAlignment="1">
      <alignment/>
    </xf>
    <xf numFmtId="179" fontId="6" fillId="24" borderId="0" xfId="0" applyNumberFormat="1" applyFont="1" applyFill="1" applyBorder="1" applyAlignment="1">
      <alignment/>
    </xf>
    <xf numFmtId="179" fontId="0" fillId="24" borderId="0" xfId="0" applyNumberFormat="1" applyFill="1" applyBorder="1" applyAlignment="1">
      <alignment/>
    </xf>
    <xf numFmtId="178" fontId="8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175" fontId="8" fillId="0" borderId="10" xfId="0" applyNumberFormat="1" applyFont="1" applyFill="1" applyBorder="1" applyAlignment="1" applyProtection="1">
      <alignment/>
      <protection locked="0"/>
    </xf>
    <xf numFmtId="179" fontId="0" fillId="0" borderId="1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0" fillId="24" borderId="11" xfId="46" applyNumberFormat="1" applyFill="1" applyBorder="1" applyAlignment="1">
      <alignment/>
    </xf>
    <xf numFmtId="9" fontId="0" fillId="0" borderId="10" xfId="61" applyBorder="1" applyAlignment="1">
      <alignment/>
    </xf>
    <xf numFmtId="0" fontId="0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Fill="1" applyBorder="1" applyAlignment="1">
      <alignment/>
    </xf>
    <xf numFmtId="10" fontId="0" fillId="24" borderId="0" xfId="61" applyNumberFormat="1" applyFill="1" applyAlignment="1">
      <alignment/>
    </xf>
    <xf numFmtId="10" fontId="0" fillId="24" borderId="0" xfId="61" applyNumberFormat="1" applyFill="1" applyBorder="1" applyAlignment="1">
      <alignment/>
    </xf>
    <xf numFmtId="187" fontId="8" fillId="0" borderId="10" xfId="0" applyNumberFormat="1" applyFont="1" applyFill="1" applyBorder="1" applyAlignment="1" applyProtection="1">
      <alignment/>
      <protection locked="0"/>
    </xf>
    <xf numFmtId="0" fontId="0" fillId="24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0" fontId="4" fillId="0" borderId="10" xfId="0" applyNumberFormat="1" applyFont="1" applyFill="1" applyBorder="1" applyAlignment="1" applyProtection="1">
      <alignment horizontal="center"/>
      <protection locked="0"/>
    </xf>
    <xf numFmtId="175" fontId="8" fillId="0" borderId="10" xfId="0" applyNumberFormat="1" applyFont="1" applyFill="1" applyBorder="1" applyAlignment="1" applyProtection="1">
      <alignment horizontal="center"/>
      <protection locked="0"/>
    </xf>
    <xf numFmtId="175" fontId="1" fillId="0" borderId="10" xfId="0" applyNumberFormat="1" applyFont="1" applyFill="1" applyBorder="1" applyAlignment="1" applyProtection="1">
      <alignment horizontal="center"/>
      <protection locked="0"/>
    </xf>
    <xf numFmtId="175" fontId="8" fillId="24" borderId="0" xfId="0" applyNumberFormat="1" applyFont="1" applyFill="1" applyBorder="1" applyAlignment="1" applyProtection="1">
      <alignment horizontal="center"/>
      <protection locked="0"/>
    </xf>
    <xf numFmtId="0" fontId="0" fillId="24" borderId="0" xfId="0" applyFont="1" applyFill="1" applyAlignment="1">
      <alignment/>
    </xf>
    <xf numFmtId="0" fontId="0" fillId="0" borderId="15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28575</xdr:rowOff>
    </xdr:from>
    <xdr:to>
      <xdr:col>19</xdr:col>
      <xdr:colOff>200025</xdr:colOff>
      <xdr:row>27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8575"/>
          <a:ext cx="11144250" cy="437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zoomScale="150" zoomScaleNormal="150" zoomScalePageLayoutView="0" workbookViewId="0" topLeftCell="A1">
      <selection activeCell="A1" sqref="A1:C1"/>
    </sheetView>
  </sheetViews>
  <sheetFormatPr defaultColWidth="9.140625" defaultRowHeight="12.75"/>
  <cols>
    <col min="1" max="1" width="9.7109375" style="64" bestFit="1" customWidth="1"/>
    <col min="2" max="2" width="61.00390625" style="64" bestFit="1" customWidth="1"/>
    <col min="3" max="3" width="17.8515625" style="64" bestFit="1" customWidth="1"/>
    <col min="4" max="16384" width="9.140625" style="64" customWidth="1"/>
  </cols>
  <sheetData>
    <row r="1" spans="1:3" ht="41.25" customHeight="1">
      <c r="A1" s="72" t="s">
        <v>74</v>
      </c>
      <c r="B1" s="73"/>
      <c r="C1" s="74"/>
    </row>
    <row r="2" spans="1:3" ht="12.75">
      <c r="A2" s="65" t="s">
        <v>55</v>
      </c>
      <c r="B2" s="66" t="s">
        <v>36</v>
      </c>
      <c r="C2" s="66" t="s">
        <v>59</v>
      </c>
    </row>
    <row r="3" spans="1:3" ht="12.75">
      <c r="A3" s="67" t="s">
        <v>35</v>
      </c>
      <c r="B3" s="52" t="s">
        <v>27</v>
      </c>
      <c r="C3" s="52" t="s">
        <v>66</v>
      </c>
    </row>
    <row r="4" spans="1:3" ht="12.75">
      <c r="A4" s="67" t="s">
        <v>37</v>
      </c>
      <c r="B4" s="52" t="s">
        <v>28</v>
      </c>
      <c r="C4" s="52" t="s">
        <v>66</v>
      </c>
    </row>
    <row r="5" spans="1:3" ht="12.75">
      <c r="A5" s="67" t="s">
        <v>38</v>
      </c>
      <c r="B5" s="52" t="s">
        <v>47</v>
      </c>
      <c r="C5" s="52" t="s">
        <v>65</v>
      </c>
    </row>
    <row r="6" spans="1:3" ht="12.75">
      <c r="A6" s="67" t="s">
        <v>39</v>
      </c>
      <c r="B6" s="52" t="s">
        <v>48</v>
      </c>
      <c r="C6" s="52" t="s">
        <v>65</v>
      </c>
    </row>
    <row r="7" spans="1:3" ht="12.75">
      <c r="A7" s="67" t="s">
        <v>40</v>
      </c>
      <c r="B7" s="52" t="s">
        <v>49</v>
      </c>
      <c r="C7" s="52" t="s">
        <v>65</v>
      </c>
    </row>
    <row r="8" spans="1:3" ht="12.75">
      <c r="A8" s="67" t="s">
        <v>41</v>
      </c>
      <c r="B8" s="52" t="s">
        <v>50</v>
      </c>
      <c r="C8" s="52" t="s">
        <v>65</v>
      </c>
    </row>
    <row r="9" spans="1:3" ht="12.75">
      <c r="A9" s="68" t="s">
        <v>42</v>
      </c>
      <c r="B9" s="52" t="s">
        <v>51</v>
      </c>
      <c r="C9" s="52" t="s">
        <v>66</v>
      </c>
    </row>
    <row r="10" spans="1:3" ht="12.75">
      <c r="A10" s="68" t="s">
        <v>43</v>
      </c>
      <c r="B10" s="52" t="s">
        <v>52</v>
      </c>
      <c r="C10" s="52" t="s">
        <v>60</v>
      </c>
    </row>
    <row r="11" spans="1:3" ht="12.75">
      <c r="A11" s="68" t="s">
        <v>44</v>
      </c>
      <c r="B11" s="52" t="s">
        <v>53</v>
      </c>
      <c r="C11" s="52" t="s">
        <v>61</v>
      </c>
    </row>
    <row r="12" spans="1:3" ht="12.75">
      <c r="A12" s="68" t="s">
        <v>45</v>
      </c>
      <c r="B12" s="52" t="s">
        <v>32</v>
      </c>
      <c r="C12" s="52" t="s">
        <v>62</v>
      </c>
    </row>
    <row r="13" spans="1:3" ht="12.75">
      <c r="A13" s="68" t="s">
        <v>46</v>
      </c>
      <c r="B13" s="52" t="s">
        <v>54</v>
      </c>
      <c r="C13" s="52" t="s">
        <v>62</v>
      </c>
    </row>
    <row r="14" spans="1:3" ht="18.75" customHeight="1">
      <c r="A14" s="70"/>
      <c r="B14" s="71"/>
      <c r="C14" s="71"/>
    </row>
    <row r="15" spans="1:3" ht="29.25" customHeight="1">
      <c r="A15" s="72" t="s">
        <v>73</v>
      </c>
      <c r="B15" s="73"/>
      <c r="C15" s="74"/>
    </row>
    <row r="16" spans="1:3" ht="12.75">
      <c r="A16" s="65" t="s">
        <v>34</v>
      </c>
      <c r="B16" s="66" t="s">
        <v>67</v>
      </c>
      <c r="C16" s="52"/>
    </row>
    <row r="17" spans="1:3" ht="12.75">
      <c r="A17" s="69" t="s">
        <v>56</v>
      </c>
      <c r="B17" s="52" t="s">
        <v>72</v>
      </c>
      <c r="C17" s="52"/>
    </row>
    <row r="18" spans="1:3" ht="12.75">
      <c r="A18" s="69" t="s">
        <v>57</v>
      </c>
      <c r="B18" s="52" t="s">
        <v>58</v>
      </c>
      <c r="C18" s="52"/>
    </row>
    <row r="19" spans="1:3" ht="12.75">
      <c r="A19" s="65" t="s">
        <v>63</v>
      </c>
      <c r="B19" s="52" t="s">
        <v>64</v>
      </c>
      <c r="C19" s="52"/>
    </row>
    <row r="20" spans="1:3" ht="12.75">
      <c r="A20" s="71"/>
      <c r="B20" s="71"/>
      <c r="C20" s="71"/>
    </row>
    <row r="21" spans="1:3" ht="12.75">
      <c r="A21" s="75" t="s">
        <v>68</v>
      </c>
      <c r="B21" s="76"/>
      <c r="C21" s="76"/>
    </row>
    <row r="22" spans="1:3" ht="12.75">
      <c r="A22" s="65">
        <v>1</v>
      </c>
      <c r="B22" s="52" t="s">
        <v>69</v>
      </c>
      <c r="C22" s="52"/>
    </row>
    <row r="23" spans="1:3" ht="12.75">
      <c r="A23" s="65">
        <v>2</v>
      </c>
      <c r="B23" s="52" t="s">
        <v>70</v>
      </c>
      <c r="C23" s="52"/>
    </row>
  </sheetData>
  <sheetProtection sheet="1"/>
  <mergeCells count="3">
    <mergeCell ref="A1:C1"/>
    <mergeCell ref="A15:C15"/>
    <mergeCell ref="A21:C2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sheetProtection sheet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1.7109375" style="3" bestFit="1" customWidth="1"/>
    <col min="2" max="2" width="11.8515625" style="3" customWidth="1"/>
    <col min="3" max="3" width="9.8515625" style="3" customWidth="1"/>
    <col min="4" max="4" width="10.421875" style="3" customWidth="1"/>
    <col min="5" max="16384" width="9.140625" style="3" customWidth="1"/>
  </cols>
  <sheetData>
    <row r="1" spans="1:4" ht="12.75">
      <c r="A1" s="29" t="s">
        <v>27</v>
      </c>
      <c r="B1" s="45" t="s">
        <v>27</v>
      </c>
      <c r="C1" s="43"/>
      <c r="D1" s="44"/>
    </row>
    <row r="2" spans="1:2" ht="12.75">
      <c r="A2" s="42" t="s">
        <v>28</v>
      </c>
      <c r="B2" s="46" t="s">
        <v>71</v>
      </c>
    </row>
    <row r="3" spans="1:7" ht="12.75">
      <c r="A3" s="1" t="s">
        <v>0</v>
      </c>
      <c r="B3" s="2">
        <v>0.18</v>
      </c>
      <c r="G3" s="4"/>
    </row>
    <row r="4" spans="1:7" ht="12.75">
      <c r="A4" s="1" t="s">
        <v>1</v>
      </c>
      <c r="B4" s="2">
        <v>0.1</v>
      </c>
      <c r="G4" s="4"/>
    </row>
    <row r="5" spans="1:7" ht="12.75">
      <c r="A5" s="1" t="s">
        <v>2</v>
      </c>
      <c r="B5" s="2">
        <v>0.03</v>
      </c>
      <c r="G5" s="5"/>
    </row>
    <row r="6" spans="1:3" ht="12.75">
      <c r="A6" s="1" t="s">
        <v>3</v>
      </c>
      <c r="B6" s="2">
        <v>0.12</v>
      </c>
      <c r="C6" s="6"/>
    </row>
    <row r="7" spans="1:3" ht="12.75">
      <c r="A7" s="1" t="s">
        <v>4</v>
      </c>
      <c r="B7" s="50">
        <v>41.85548836132134</v>
      </c>
      <c r="C7" s="6"/>
    </row>
    <row r="8" spans="1:3" ht="12.75">
      <c r="A8" s="1" t="s">
        <v>5</v>
      </c>
      <c r="B8" s="40">
        <v>1168</v>
      </c>
      <c r="C8" s="6"/>
    </row>
    <row r="9" spans="1:3" ht="12.75">
      <c r="A9" s="1" t="s">
        <v>6</v>
      </c>
      <c r="B9" s="63">
        <v>484</v>
      </c>
      <c r="C9" s="6"/>
    </row>
    <row r="10" spans="1:3" ht="12.75">
      <c r="A10" s="52" t="s">
        <v>32</v>
      </c>
      <c r="B10" s="40">
        <v>1722</v>
      </c>
      <c r="C10" s="6"/>
    </row>
    <row r="11" spans="1:3" ht="12.75">
      <c r="A11" s="52" t="s">
        <v>29</v>
      </c>
      <c r="B11" s="40">
        <v>446</v>
      </c>
      <c r="C11" s="6"/>
    </row>
    <row r="12" spans="1:11" ht="12.75">
      <c r="A12" s="7"/>
      <c r="B12" s="56"/>
      <c r="C12" s="8"/>
      <c r="D12" s="8"/>
      <c r="E12" s="8"/>
      <c r="F12" s="8"/>
      <c r="G12" s="8"/>
      <c r="H12" s="8"/>
      <c r="I12" s="8"/>
      <c r="J12" s="8"/>
      <c r="K12" s="8"/>
    </row>
    <row r="13" spans="1:11" ht="12.75">
      <c r="A13" s="7"/>
      <c r="B13" s="9"/>
      <c r="C13" s="9"/>
      <c r="D13" s="9"/>
      <c r="E13" s="9"/>
      <c r="F13" s="9"/>
      <c r="G13" s="9" t="s">
        <v>7</v>
      </c>
      <c r="H13" s="9"/>
      <c r="I13" s="9"/>
      <c r="J13" s="9"/>
      <c r="K13" s="9"/>
    </row>
    <row r="14" spans="1:11" ht="12.75">
      <c r="A14" s="8"/>
      <c r="B14" s="10">
        <v>1</v>
      </c>
      <c r="C14" s="10">
        <f aca="true" t="shared" si="0" ref="C14:K14">B14+1</f>
        <v>2</v>
      </c>
      <c r="D14" s="10">
        <f t="shared" si="0"/>
        <v>3</v>
      </c>
      <c r="E14" s="10">
        <f t="shared" si="0"/>
        <v>4</v>
      </c>
      <c r="F14" s="10">
        <f t="shared" si="0"/>
        <v>5</v>
      </c>
      <c r="G14" s="10">
        <f t="shared" si="0"/>
        <v>6</v>
      </c>
      <c r="H14" s="10">
        <f t="shared" si="0"/>
        <v>7</v>
      </c>
      <c r="I14" s="10">
        <f t="shared" si="0"/>
        <v>8</v>
      </c>
      <c r="J14" s="10">
        <f t="shared" si="0"/>
        <v>9</v>
      </c>
      <c r="K14" s="10">
        <f t="shared" si="0"/>
        <v>10</v>
      </c>
    </row>
    <row r="15" spans="1:11" ht="12.75">
      <c r="A15" t="s">
        <v>8</v>
      </c>
      <c r="B15" s="11">
        <f>B8</f>
        <v>1168</v>
      </c>
      <c r="C15" s="11">
        <f aca="true" t="shared" si="1" ref="C15:K15">B17</f>
        <v>1378.24</v>
      </c>
      <c r="D15" s="11">
        <f t="shared" si="1"/>
        <v>1626.3231999999998</v>
      </c>
      <c r="E15" s="11">
        <f t="shared" si="1"/>
        <v>1919.0613759999997</v>
      </c>
      <c r="F15" s="11">
        <f t="shared" si="1"/>
        <v>2264.4924236799993</v>
      </c>
      <c r="G15" s="11">
        <f t="shared" si="1"/>
        <v>2672.101059942399</v>
      </c>
      <c r="H15" s="11">
        <f t="shared" si="1"/>
        <v>2939.311165936639</v>
      </c>
      <c r="I15" s="11">
        <f t="shared" si="1"/>
        <v>3233.2422825303033</v>
      </c>
      <c r="J15" s="11">
        <f t="shared" si="1"/>
        <v>3556.566510783334</v>
      </c>
      <c r="K15" s="11">
        <f t="shared" si="1"/>
        <v>3912.2231618616674</v>
      </c>
    </row>
    <row r="16" spans="1:11" ht="12.75">
      <c r="A16" t="s">
        <v>9</v>
      </c>
      <c r="B16" s="12">
        <f>$B$3</f>
        <v>0.18</v>
      </c>
      <c r="C16" s="12">
        <f>$B$3</f>
        <v>0.18</v>
      </c>
      <c r="D16" s="12">
        <f>$B$3</f>
        <v>0.18</v>
      </c>
      <c r="E16" s="12">
        <f>$B$3</f>
        <v>0.18</v>
      </c>
      <c r="F16" s="12">
        <f>$B$3</f>
        <v>0.18</v>
      </c>
      <c r="G16" s="12">
        <f>$B$4</f>
        <v>0.1</v>
      </c>
      <c r="H16" s="12">
        <f>$B$4</f>
        <v>0.1</v>
      </c>
      <c r="I16" s="12">
        <f>$B$4</f>
        <v>0.1</v>
      </c>
      <c r="J16" s="12">
        <f>$B$4</f>
        <v>0.1</v>
      </c>
      <c r="K16" s="12">
        <f>$B$4</f>
        <v>0.1</v>
      </c>
    </row>
    <row r="17" spans="1:11" ht="12.75">
      <c r="A17" t="s">
        <v>10</v>
      </c>
      <c r="B17" s="13">
        <f aca="true" t="shared" si="2" ref="B17:K17">(100%+B16)*B15</f>
        <v>1378.24</v>
      </c>
      <c r="C17" s="11">
        <f t="shared" si="2"/>
        <v>1626.3231999999998</v>
      </c>
      <c r="D17" s="11">
        <f t="shared" si="2"/>
        <v>1919.0613759999997</v>
      </c>
      <c r="E17" s="11">
        <f t="shared" si="2"/>
        <v>2264.4924236799993</v>
      </c>
      <c r="F17" s="11">
        <f t="shared" si="2"/>
        <v>2672.101059942399</v>
      </c>
      <c r="G17" s="11">
        <f t="shared" si="2"/>
        <v>2939.311165936639</v>
      </c>
      <c r="H17" s="11">
        <f t="shared" si="2"/>
        <v>3233.2422825303033</v>
      </c>
      <c r="I17" s="11">
        <f t="shared" si="2"/>
        <v>3556.566510783334</v>
      </c>
      <c r="J17" s="11">
        <f t="shared" si="2"/>
        <v>3912.2231618616674</v>
      </c>
      <c r="K17" s="11">
        <f t="shared" si="2"/>
        <v>4303.4454780478345</v>
      </c>
    </row>
    <row r="18" spans="1:11" ht="12.75">
      <c r="A18" t="s">
        <v>11</v>
      </c>
      <c r="B18" s="14">
        <f aca="true" t="shared" si="3" ref="B18:K18">-1*PV($B$6,B14,0,1)</f>
        <v>0.8928571428571428</v>
      </c>
      <c r="C18" s="14">
        <f t="shared" si="3"/>
        <v>0.7971938775510203</v>
      </c>
      <c r="D18" s="14">
        <f t="shared" si="3"/>
        <v>0.7117802478134109</v>
      </c>
      <c r="E18" s="14">
        <f t="shared" si="3"/>
        <v>0.6355180784048312</v>
      </c>
      <c r="F18" s="14">
        <f t="shared" si="3"/>
        <v>0.5674268557185992</v>
      </c>
      <c r="G18" s="14">
        <f t="shared" si="3"/>
        <v>0.5066311211773207</v>
      </c>
      <c r="H18" s="14">
        <f t="shared" si="3"/>
        <v>0.45234921533689343</v>
      </c>
      <c r="I18" s="14">
        <f t="shared" si="3"/>
        <v>0.4038832279793691</v>
      </c>
      <c r="J18" s="14">
        <f t="shared" si="3"/>
        <v>0.36061002498157957</v>
      </c>
      <c r="K18" s="14">
        <f t="shared" si="3"/>
        <v>0.321973236590696</v>
      </c>
    </row>
    <row r="19" spans="1:11" ht="12.75">
      <c r="A19" s="9" t="s">
        <v>12</v>
      </c>
      <c r="B19" s="15">
        <f aca="true" t="shared" si="4" ref="B19:K19">B17*B18</f>
        <v>1230.5714285714284</v>
      </c>
      <c r="C19" s="15">
        <f t="shared" si="4"/>
        <v>1296.4948979591834</v>
      </c>
      <c r="D19" s="15">
        <f t="shared" si="4"/>
        <v>1365.949981778425</v>
      </c>
      <c r="E19" s="15">
        <f t="shared" si="4"/>
        <v>1439.125873659412</v>
      </c>
      <c r="F19" s="15">
        <f t="shared" si="4"/>
        <v>1516.2219026054515</v>
      </c>
      <c r="G19" s="15">
        <f t="shared" si="4"/>
        <v>1489.146511487497</v>
      </c>
      <c r="H19" s="15">
        <f t="shared" si="4"/>
        <v>1462.554609496649</v>
      </c>
      <c r="I19" s="15">
        <f t="shared" si="4"/>
        <v>1436.4375628984944</v>
      </c>
      <c r="J19" s="15">
        <f t="shared" si="4"/>
        <v>1410.78689213245</v>
      </c>
      <c r="K19" s="15">
        <f t="shared" si="4"/>
        <v>1385.5942690586562</v>
      </c>
    </row>
    <row r="20" ht="12.75"/>
    <row r="21" spans="1:4" ht="12.75">
      <c r="A21" s="16" t="s">
        <v>13</v>
      </c>
      <c r="B21" s="17"/>
      <c r="C21" s="18">
        <f>SUM(B19:K19)</f>
        <v>14032.883929647647</v>
      </c>
      <c r="D21" s="57">
        <f>C21/$C$33</f>
        <v>0.4502591161303986</v>
      </c>
    </row>
    <row r="22" spans="1:3" ht="12.75">
      <c r="A22" s="19" t="s">
        <v>14</v>
      </c>
      <c r="B22" s="20"/>
      <c r="C22" s="21"/>
    </row>
    <row r="23" spans="1:3" ht="12.75">
      <c r="A23" s="22" t="s">
        <v>15</v>
      </c>
      <c r="B23" s="23">
        <f>K17</f>
        <v>4303.4454780478345</v>
      </c>
      <c r="C23" s="21"/>
    </row>
    <row r="24" spans="1:3" ht="12.75">
      <c r="A24" s="24" t="s">
        <v>16</v>
      </c>
      <c r="B24" s="25">
        <f>B5</f>
        <v>0.03</v>
      </c>
      <c r="C24" s="21"/>
    </row>
    <row r="25" spans="1:3" ht="12.75">
      <c r="A25" s="22" t="s">
        <v>17</v>
      </c>
      <c r="B25" s="23">
        <f>(100%+B24)*B23</f>
        <v>4432.548842389269</v>
      </c>
      <c r="C25" s="21"/>
    </row>
    <row r="26" spans="1:3" ht="12.75">
      <c r="A26" s="24" t="s">
        <v>18</v>
      </c>
      <c r="B26" s="25">
        <f>B6-B5</f>
        <v>0.09</v>
      </c>
      <c r="C26" s="21"/>
    </row>
    <row r="27" spans="1:3" ht="12.75">
      <c r="A27" s="22" t="s">
        <v>19</v>
      </c>
      <c r="B27" s="23">
        <f>B25/B26</f>
        <v>49250.542693214105</v>
      </c>
      <c r="C27" s="21"/>
    </row>
    <row r="28" spans="1:3" ht="12.75">
      <c r="A28" s="24" t="s">
        <v>20</v>
      </c>
      <c r="B28" s="26">
        <f>K18</f>
        <v>0.321973236590696</v>
      </c>
      <c r="C28" s="21"/>
    </row>
    <row r="29" spans="1:4" ht="12.75">
      <c r="A29" s="24" t="s">
        <v>21</v>
      </c>
      <c r="B29" s="9"/>
      <c r="C29" s="27">
        <f>B27*B28</f>
        <v>15857.356634782398</v>
      </c>
      <c r="D29" s="57">
        <f>C29/C33</f>
        <v>0.5087991476546697</v>
      </c>
    </row>
    <row r="30" spans="1:3" ht="12.75">
      <c r="A30" s="53" t="s">
        <v>33</v>
      </c>
      <c r="B30" s="9"/>
      <c r="C30" s="51">
        <f>SUM(C21,C29)</f>
        <v>29890.240564430045</v>
      </c>
    </row>
    <row r="31" spans="1:4" ht="12.75">
      <c r="A31" s="24" t="s">
        <v>30</v>
      </c>
      <c r="B31" s="9"/>
      <c r="C31" s="54">
        <f>B10</f>
        <v>1722</v>
      </c>
      <c r="D31" s="57">
        <f>C31/C33</f>
        <v>0.05525209229005677</v>
      </c>
    </row>
    <row r="32" spans="1:4" ht="12.75">
      <c r="A32" s="24" t="s">
        <v>31</v>
      </c>
      <c r="B32" s="9"/>
      <c r="C32" s="54">
        <f>B11</f>
        <v>446</v>
      </c>
      <c r="D32" s="57">
        <f>-C32/C33</f>
        <v>-0.014310356075125041</v>
      </c>
    </row>
    <row r="33" spans="1:4" ht="12.75">
      <c r="A33" s="53" t="s">
        <v>22</v>
      </c>
      <c r="B33" s="9"/>
      <c r="C33" s="55">
        <f>C30+C31-C32</f>
        <v>31166.240564430045</v>
      </c>
      <c r="D33" s="57">
        <f>SUM(D21:D32)</f>
        <v>1</v>
      </c>
    </row>
    <row r="34" spans="1:4" ht="12.75">
      <c r="A34" s="29" t="s">
        <v>23</v>
      </c>
      <c r="B34" s="30">
        <f>C33/B36</f>
        <v>64.39305901741744</v>
      </c>
      <c r="C34" s="58"/>
      <c r="D34" s="59"/>
    </row>
    <row r="35" spans="1:4" ht="12.75">
      <c r="A35" s="41"/>
      <c r="B35" s="49"/>
      <c r="C35" s="60"/>
      <c r="D35" s="59"/>
    </row>
    <row r="36" spans="1:3" ht="12.75">
      <c r="A36" s="1" t="s">
        <v>24</v>
      </c>
      <c r="B36" s="31">
        <f>B9</f>
        <v>484</v>
      </c>
      <c r="C36" s="48"/>
    </row>
    <row r="37" spans="1:4" ht="12.75">
      <c r="A37" s="1" t="s">
        <v>4</v>
      </c>
      <c r="B37" s="32">
        <f>B7</f>
        <v>41.85548836132134</v>
      </c>
      <c r="C37" s="47"/>
      <c r="D37" s="6"/>
    </row>
    <row r="38" spans="1:3" ht="12.75">
      <c r="A38" s="19" t="s">
        <v>25</v>
      </c>
      <c r="B38" s="33"/>
      <c r="C38" s="28">
        <f>B36*B37</f>
        <v>20258.05636687953</v>
      </c>
    </row>
    <row r="39" ht="12.75"/>
    <row r="40" spans="1:3" ht="12.75">
      <c r="A40" s="1" t="s">
        <v>26</v>
      </c>
      <c r="B40" s="34">
        <f>(C33-C38)/C33</f>
        <v>0.35</v>
      </c>
      <c r="C40" s="7"/>
    </row>
    <row r="41" ht="12.75">
      <c r="B41" s="61"/>
    </row>
    <row r="42" ht="12.75"/>
    <row r="43" spans="1:4" ht="12.75">
      <c r="A43" s="35"/>
      <c r="B43" s="36"/>
      <c r="C43" s="35"/>
      <c r="D43" s="35"/>
    </row>
    <row r="44" spans="1:4" ht="12.75">
      <c r="A44" s="35"/>
      <c r="B44" s="36"/>
      <c r="C44" s="35"/>
      <c r="D44" s="35"/>
    </row>
    <row r="45" spans="1:4" ht="12.75">
      <c r="A45" s="35"/>
      <c r="B45" s="36"/>
      <c r="C45" s="35"/>
      <c r="D45" s="35"/>
    </row>
    <row r="46" spans="1:4" ht="12.75">
      <c r="A46" s="35"/>
      <c r="B46" s="35"/>
      <c r="C46" s="35"/>
      <c r="D46" s="35"/>
    </row>
    <row r="47" spans="1:4" ht="12.75">
      <c r="A47" s="35"/>
      <c r="B47" s="37"/>
      <c r="C47" s="35"/>
      <c r="D47" s="35"/>
    </row>
    <row r="48" spans="1:4" ht="12.75">
      <c r="A48" s="35"/>
      <c r="B48" s="38"/>
      <c r="C48" s="35"/>
      <c r="D48" s="35"/>
    </row>
    <row r="49" spans="1:4" ht="12.75">
      <c r="A49" s="35"/>
      <c r="B49" s="35"/>
      <c r="C49" s="35"/>
      <c r="D49" s="35"/>
    </row>
    <row r="50" spans="1:2" ht="12.75">
      <c r="A50" s="7"/>
      <c r="B50" s="62"/>
    </row>
    <row r="51" spans="1:2" ht="12.75">
      <c r="A51" s="7"/>
      <c r="B51" s="39"/>
    </row>
  </sheetData>
  <sheetProtection sheet="1"/>
  <printOptions/>
  <pageMargins left="0.75" right="0.75" top="1" bottom="1" header="0.5" footer="0.5"/>
  <pageSetup blackAndWhite="1" fitToHeight="1" fitToWidth="1" horizontalDpi="300" verticalDpi="300" orientation="landscape" scale="84" r:id="rId3"/>
  <headerFooter alignWithMargins="0">
    <oddFooter>&amp;L&amp;"Small Fonts,Regular"&amp;6&amp;F &amp;A &amp;D &amp;T&amp;C&amp;A&amp;RPage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41.7109375" style="3" bestFit="1" customWidth="1"/>
    <col min="2" max="2" width="11.8515625" style="3" customWidth="1"/>
    <col min="3" max="3" width="9.8515625" style="3" customWidth="1"/>
    <col min="4" max="4" width="10.421875" style="3" customWidth="1"/>
    <col min="5" max="16384" width="9.140625" style="3" customWidth="1"/>
  </cols>
  <sheetData>
    <row r="1" spans="1:4" ht="12.75">
      <c r="A1" s="29" t="s">
        <v>27</v>
      </c>
      <c r="B1" s="45" t="s">
        <v>75</v>
      </c>
      <c r="C1" s="43"/>
      <c r="D1" s="44"/>
    </row>
    <row r="2" spans="1:2" ht="12.75">
      <c r="A2" s="42" t="s">
        <v>28</v>
      </c>
      <c r="B2" s="46" t="s">
        <v>76</v>
      </c>
    </row>
    <row r="3" spans="1:7" ht="12.75">
      <c r="A3" s="1" t="s">
        <v>0</v>
      </c>
      <c r="B3" s="2">
        <v>0.17</v>
      </c>
      <c r="G3" s="4"/>
    </row>
    <row r="4" spans="1:7" ht="12.75">
      <c r="A4" s="1" t="s">
        <v>1</v>
      </c>
      <c r="B4" s="2">
        <v>0.08</v>
      </c>
      <c r="G4" s="4"/>
    </row>
    <row r="5" spans="1:7" ht="12.75">
      <c r="A5" s="1" t="s">
        <v>2</v>
      </c>
      <c r="B5" s="2">
        <v>0.03</v>
      </c>
      <c r="G5" s="5"/>
    </row>
    <row r="6" spans="1:3" ht="12.75">
      <c r="A6" s="1" t="s">
        <v>3</v>
      </c>
      <c r="B6" s="2">
        <v>0.15</v>
      </c>
      <c r="C6" s="6"/>
    </row>
    <row r="7" spans="1:3" ht="12.75">
      <c r="A7" s="1" t="s">
        <v>4</v>
      </c>
      <c r="B7" s="50">
        <v>562.69</v>
      </c>
      <c r="C7" s="6"/>
    </row>
    <row r="8" spans="1:3" ht="12.75">
      <c r="A8" s="1" t="s">
        <v>5</v>
      </c>
      <c r="B8" s="40">
        <v>8506.3</v>
      </c>
      <c r="C8" s="6"/>
    </row>
    <row r="9" spans="1:3" ht="12.75">
      <c r="A9" s="1" t="s">
        <v>6</v>
      </c>
      <c r="B9" s="63">
        <v>319</v>
      </c>
      <c r="C9" s="6"/>
    </row>
    <row r="10" spans="1:3" ht="12.75">
      <c r="A10" s="52" t="s">
        <v>32</v>
      </c>
      <c r="B10" s="40">
        <v>10197.6</v>
      </c>
      <c r="C10" s="6"/>
    </row>
    <row r="11" spans="1:3" ht="12.75">
      <c r="A11" s="52" t="s">
        <v>29</v>
      </c>
      <c r="B11" s="40">
        <v>1392.5</v>
      </c>
      <c r="C11" s="6"/>
    </row>
    <row r="12" spans="1:11" ht="12.75">
      <c r="A12" s="7"/>
      <c r="B12" s="56"/>
      <c r="C12" s="8"/>
      <c r="D12" s="8"/>
      <c r="E12" s="8"/>
      <c r="F12" s="8"/>
      <c r="G12" s="8"/>
      <c r="H12" s="8"/>
      <c r="I12" s="8"/>
      <c r="J12" s="8"/>
      <c r="K12" s="8"/>
    </row>
    <row r="13" spans="1:11" ht="12.75">
      <c r="A13" s="7"/>
      <c r="B13" s="9"/>
      <c r="C13" s="9"/>
      <c r="D13" s="9"/>
      <c r="E13" s="9"/>
      <c r="F13" s="9"/>
      <c r="G13" s="9" t="s">
        <v>7</v>
      </c>
      <c r="H13" s="9"/>
      <c r="I13" s="9"/>
      <c r="J13" s="9"/>
      <c r="K13" s="9"/>
    </row>
    <row r="14" spans="1:11" ht="12.75">
      <c r="A14" s="8"/>
      <c r="B14" s="10">
        <v>1</v>
      </c>
      <c r="C14" s="10">
        <f aca="true" t="shared" si="0" ref="C14:K14">B14+1</f>
        <v>2</v>
      </c>
      <c r="D14" s="10">
        <f t="shared" si="0"/>
        <v>3</v>
      </c>
      <c r="E14" s="10">
        <f t="shared" si="0"/>
        <v>4</v>
      </c>
      <c r="F14" s="10">
        <f t="shared" si="0"/>
        <v>5</v>
      </c>
      <c r="G14" s="10">
        <f t="shared" si="0"/>
        <v>6</v>
      </c>
      <c r="H14" s="10">
        <f t="shared" si="0"/>
        <v>7</v>
      </c>
      <c r="I14" s="10">
        <f t="shared" si="0"/>
        <v>8</v>
      </c>
      <c r="J14" s="10">
        <f t="shared" si="0"/>
        <v>9</v>
      </c>
      <c r="K14" s="10">
        <f t="shared" si="0"/>
        <v>10</v>
      </c>
    </row>
    <row r="15" spans="1:11" ht="12.75">
      <c r="A15" t="s">
        <v>8</v>
      </c>
      <c r="B15" s="11">
        <f>B8</f>
        <v>8506.3</v>
      </c>
      <c r="C15" s="11">
        <f aca="true" t="shared" si="1" ref="C15:K15">B17</f>
        <v>9952.371</v>
      </c>
      <c r="D15" s="11">
        <f t="shared" si="1"/>
        <v>11644.274069999998</v>
      </c>
      <c r="E15" s="11">
        <f t="shared" si="1"/>
        <v>13623.800661899997</v>
      </c>
      <c r="F15" s="11">
        <f t="shared" si="1"/>
        <v>15939.846774422995</v>
      </c>
      <c r="G15" s="11">
        <f t="shared" si="1"/>
        <v>18649.620726074903</v>
      </c>
      <c r="H15" s="11">
        <f t="shared" si="1"/>
        <v>20141.590384160896</v>
      </c>
      <c r="I15" s="11">
        <f t="shared" si="1"/>
        <v>21752.91761489377</v>
      </c>
      <c r="J15" s="11">
        <f t="shared" si="1"/>
        <v>23493.151024085273</v>
      </c>
      <c r="K15" s="11">
        <f t="shared" si="1"/>
        <v>25372.603106012095</v>
      </c>
    </row>
    <row r="16" spans="1:11" ht="12.75">
      <c r="A16" t="s">
        <v>9</v>
      </c>
      <c r="B16" s="12">
        <f>$B$3</f>
        <v>0.17</v>
      </c>
      <c r="C16" s="12">
        <f>$B$3</f>
        <v>0.17</v>
      </c>
      <c r="D16" s="12">
        <f>$B$3</f>
        <v>0.17</v>
      </c>
      <c r="E16" s="12">
        <f>$B$3</f>
        <v>0.17</v>
      </c>
      <c r="F16" s="12">
        <f>$B$3</f>
        <v>0.17</v>
      </c>
      <c r="G16" s="12">
        <f>$B$4</f>
        <v>0.08</v>
      </c>
      <c r="H16" s="12">
        <f>$B$4</f>
        <v>0.08</v>
      </c>
      <c r="I16" s="12">
        <f>$B$4</f>
        <v>0.08</v>
      </c>
      <c r="J16" s="12">
        <f>$B$4</f>
        <v>0.08</v>
      </c>
      <c r="K16" s="12">
        <f>$B$4</f>
        <v>0.08</v>
      </c>
    </row>
    <row r="17" spans="1:11" ht="12.75">
      <c r="A17" t="s">
        <v>10</v>
      </c>
      <c r="B17" s="13">
        <f aca="true" t="shared" si="2" ref="B17:K17">(100%+B16)*B15</f>
        <v>9952.371</v>
      </c>
      <c r="C17" s="11">
        <f t="shared" si="2"/>
        <v>11644.274069999998</v>
      </c>
      <c r="D17" s="11">
        <f t="shared" si="2"/>
        <v>13623.800661899997</v>
      </c>
      <c r="E17" s="11">
        <f t="shared" si="2"/>
        <v>15939.846774422995</v>
      </c>
      <c r="F17" s="11">
        <f t="shared" si="2"/>
        <v>18649.620726074903</v>
      </c>
      <c r="G17" s="11">
        <f t="shared" si="2"/>
        <v>20141.590384160896</v>
      </c>
      <c r="H17" s="11">
        <f t="shared" si="2"/>
        <v>21752.91761489377</v>
      </c>
      <c r="I17" s="11">
        <f t="shared" si="2"/>
        <v>23493.151024085273</v>
      </c>
      <c r="J17" s="11">
        <f t="shared" si="2"/>
        <v>25372.603106012095</v>
      </c>
      <c r="K17" s="11">
        <f t="shared" si="2"/>
        <v>27402.411354493066</v>
      </c>
    </row>
    <row r="18" spans="1:11" ht="12.75">
      <c r="A18" t="s">
        <v>11</v>
      </c>
      <c r="B18" s="14">
        <f aca="true" t="shared" si="3" ref="B18:K18">-1*PV($B$6,B14,0,1)</f>
        <v>0.8695652173913044</v>
      </c>
      <c r="C18" s="14">
        <f t="shared" si="3"/>
        <v>0.7561436672967865</v>
      </c>
      <c r="D18" s="14">
        <f t="shared" si="3"/>
        <v>0.6575162324319883</v>
      </c>
      <c r="E18" s="14">
        <f t="shared" si="3"/>
        <v>0.5717532455930334</v>
      </c>
      <c r="F18" s="14">
        <f t="shared" si="3"/>
        <v>0.4971767352982899</v>
      </c>
      <c r="G18" s="14">
        <f t="shared" si="3"/>
        <v>0.43232759591155645</v>
      </c>
      <c r="H18" s="14">
        <f t="shared" si="3"/>
        <v>0.3759370399230927</v>
      </c>
      <c r="I18" s="14">
        <f t="shared" si="3"/>
        <v>0.32690177384616753</v>
      </c>
      <c r="J18" s="14">
        <f t="shared" si="3"/>
        <v>0.28426241204014574</v>
      </c>
      <c r="K18" s="14">
        <f t="shared" si="3"/>
        <v>0.24718470612186585</v>
      </c>
    </row>
    <row r="19" spans="1:11" ht="12.75">
      <c r="A19" s="9" t="s">
        <v>12</v>
      </c>
      <c r="B19" s="15">
        <f aca="true" t="shared" si="4" ref="B19:K19">B17*B18</f>
        <v>8654.235652173913</v>
      </c>
      <c r="C19" s="15">
        <f t="shared" si="4"/>
        <v>8804.744098298675</v>
      </c>
      <c r="D19" s="15">
        <f t="shared" si="4"/>
        <v>8957.870082616915</v>
      </c>
      <c r="E19" s="15">
        <f t="shared" si="4"/>
        <v>9113.659127531992</v>
      </c>
      <c r="F19" s="15">
        <f t="shared" si="4"/>
        <v>9272.157547141243</v>
      </c>
      <c r="G19" s="15">
        <f t="shared" si="4"/>
        <v>8707.765348619603</v>
      </c>
      <c r="H19" s="15">
        <f t="shared" si="4"/>
        <v>8177.727457834065</v>
      </c>
      <c r="I19" s="15">
        <f t="shared" si="4"/>
        <v>7679.952743009383</v>
      </c>
      <c r="J19" s="15">
        <f t="shared" si="4"/>
        <v>7212.4773586522915</v>
      </c>
      <c r="K19" s="15">
        <f t="shared" si="4"/>
        <v>6773.456997690849</v>
      </c>
    </row>
    <row r="20" ht="12.75"/>
    <row r="21" spans="1:4" ht="12.75">
      <c r="A21" s="16" t="s">
        <v>13</v>
      </c>
      <c r="B21" s="17"/>
      <c r="C21" s="18">
        <f>SUM(B19:K19)</f>
        <v>83354.04641356893</v>
      </c>
      <c r="D21" s="57">
        <f>C21/$C$33</f>
        <v>0.5545919065817888</v>
      </c>
    </row>
    <row r="22" spans="1:3" ht="12.75">
      <c r="A22" s="19" t="s">
        <v>14</v>
      </c>
      <c r="B22" s="20"/>
      <c r="C22" s="21"/>
    </row>
    <row r="23" spans="1:3" ht="12.75">
      <c r="A23" s="22" t="s">
        <v>15</v>
      </c>
      <c r="B23" s="23">
        <f>K17</f>
        <v>27402.411354493066</v>
      </c>
      <c r="C23" s="21"/>
    </row>
    <row r="24" spans="1:3" ht="12.75">
      <c r="A24" s="24" t="s">
        <v>16</v>
      </c>
      <c r="B24" s="25">
        <f>B5</f>
        <v>0.03</v>
      </c>
      <c r="C24" s="21"/>
    </row>
    <row r="25" spans="1:3" ht="12.75">
      <c r="A25" s="22" t="s">
        <v>17</v>
      </c>
      <c r="B25" s="23">
        <f>(100%+B24)*B23</f>
        <v>28224.48369512786</v>
      </c>
      <c r="C25" s="21"/>
    </row>
    <row r="26" spans="1:3" ht="12.75">
      <c r="A26" s="24" t="s">
        <v>18</v>
      </c>
      <c r="B26" s="25">
        <f>B6-B5</f>
        <v>0.12</v>
      </c>
      <c r="C26" s="21"/>
    </row>
    <row r="27" spans="1:3" ht="12.75">
      <c r="A27" s="22" t="s">
        <v>19</v>
      </c>
      <c r="B27" s="23">
        <f>B25/B26</f>
        <v>235204.03079273217</v>
      </c>
      <c r="C27" s="21"/>
    </row>
    <row r="28" spans="1:3" ht="12.75">
      <c r="A28" s="24" t="s">
        <v>20</v>
      </c>
      <c r="B28" s="26">
        <f>K18</f>
        <v>0.24718470612186585</v>
      </c>
      <c r="C28" s="21"/>
    </row>
    <row r="29" spans="1:4" ht="12.75">
      <c r="A29" s="24" t="s">
        <v>21</v>
      </c>
      <c r="B29" s="9"/>
      <c r="C29" s="27">
        <f>B27*B28</f>
        <v>58138.83923017979</v>
      </c>
      <c r="D29" s="57">
        <f>C29/C33</f>
        <v>0.38682380859039767</v>
      </c>
    </row>
    <row r="30" spans="1:3" ht="12.75">
      <c r="A30" s="53" t="s">
        <v>33</v>
      </c>
      <c r="B30" s="9"/>
      <c r="C30" s="51">
        <f>SUM(C21,C29)</f>
        <v>141492.8856437487</v>
      </c>
    </row>
    <row r="31" spans="1:4" ht="12.75">
      <c r="A31" s="24" t="s">
        <v>30</v>
      </c>
      <c r="B31" s="9"/>
      <c r="C31" s="54">
        <f>B10</f>
        <v>10197.6</v>
      </c>
      <c r="D31" s="57">
        <f>C31/C33</f>
        <v>0.0678492127244564</v>
      </c>
    </row>
    <row r="32" spans="1:4" ht="12.75">
      <c r="A32" s="24" t="s">
        <v>31</v>
      </c>
      <c r="B32" s="9"/>
      <c r="C32" s="54">
        <f>B11</f>
        <v>1392.5</v>
      </c>
      <c r="D32" s="57">
        <f>-C32/C33</f>
        <v>-0.00926492789664289</v>
      </c>
    </row>
    <row r="33" spans="1:4" ht="12.75">
      <c r="A33" s="53" t="s">
        <v>22</v>
      </c>
      <c r="B33" s="9"/>
      <c r="C33" s="55">
        <f>C30+C31-C32</f>
        <v>150297.98564374872</v>
      </c>
      <c r="D33" s="57">
        <f>SUM(D21:D32)</f>
        <v>0.9999999999999999</v>
      </c>
    </row>
    <row r="34" spans="1:4" ht="12.75">
      <c r="A34" s="29" t="s">
        <v>23</v>
      </c>
      <c r="B34" s="30">
        <f>C33/B36</f>
        <v>471.1535600117515</v>
      </c>
      <c r="C34" s="58"/>
      <c r="D34" s="59"/>
    </row>
    <row r="35" spans="1:4" ht="12.75">
      <c r="A35" s="41"/>
      <c r="B35" s="49"/>
      <c r="C35" s="60"/>
      <c r="D35" s="59"/>
    </row>
    <row r="36" spans="1:3" ht="12.75">
      <c r="A36" s="1" t="s">
        <v>24</v>
      </c>
      <c r="B36" s="31">
        <f>B9</f>
        <v>319</v>
      </c>
      <c r="C36" s="48"/>
    </row>
    <row r="37" spans="1:4" ht="12.75">
      <c r="A37" s="1" t="s">
        <v>4</v>
      </c>
      <c r="B37" s="32">
        <f>B7</f>
        <v>562.69</v>
      </c>
      <c r="C37" s="47"/>
      <c r="D37" s="6"/>
    </row>
    <row r="38" spans="1:3" ht="12.75">
      <c r="A38" s="19" t="s">
        <v>25</v>
      </c>
      <c r="B38" s="33"/>
      <c r="C38" s="28">
        <f>B36*B37</f>
        <v>179498.11000000002</v>
      </c>
    </row>
    <row r="39" ht="12.75"/>
    <row r="40" spans="1:3" ht="12.75">
      <c r="A40" s="1" t="s">
        <v>26</v>
      </c>
      <c r="B40" s="34">
        <f>(C33-C38)/C33</f>
        <v>-0.19428154163998143</v>
      </c>
      <c r="C40" s="7"/>
    </row>
    <row r="41" ht="12.75">
      <c r="B41" s="61"/>
    </row>
    <row r="42" ht="12.75"/>
    <row r="43" spans="1:4" ht="12.75">
      <c r="A43" s="35"/>
      <c r="B43" s="36"/>
      <c r="C43" s="35"/>
      <c r="D43" s="35"/>
    </row>
    <row r="44" spans="1:4" ht="12.75">
      <c r="A44" s="35"/>
      <c r="B44" s="36"/>
      <c r="C44" s="35"/>
      <c r="D44" s="35"/>
    </row>
    <row r="45" spans="1:4" ht="12.75">
      <c r="A45" s="35"/>
      <c r="B45" s="36"/>
      <c r="C45" s="35"/>
      <c r="D45" s="35"/>
    </row>
    <row r="46" spans="1:4" ht="12.75">
      <c r="A46" s="35"/>
      <c r="B46" s="35"/>
      <c r="C46" s="35"/>
      <c r="D46" s="35"/>
    </row>
    <row r="47" spans="1:4" ht="12.75">
      <c r="A47" s="35"/>
      <c r="B47" s="37"/>
      <c r="C47" s="35"/>
      <c r="D47" s="35"/>
    </row>
    <row r="48" spans="1:4" ht="12.75">
      <c r="A48" s="35"/>
      <c r="B48" s="38"/>
      <c r="C48" s="35"/>
      <c r="D48" s="35"/>
    </row>
    <row r="49" spans="1:4" ht="12.75">
      <c r="A49" s="35"/>
      <c r="B49" s="35"/>
      <c r="C49" s="35"/>
      <c r="D49" s="35"/>
    </row>
    <row r="50" spans="1:2" ht="12.75">
      <c r="A50" s="7"/>
      <c r="B50" s="62"/>
    </row>
    <row r="51" spans="1:2" ht="12.75">
      <c r="A51" s="7"/>
      <c r="B51" s="39"/>
    </row>
  </sheetData>
  <sheetProtection sheet="1" objects="1" scenarios="1"/>
  <printOptions/>
  <pageMargins left="0.75" right="0.75" top="1" bottom="1" header="0.5" footer="0.5"/>
  <pageSetup blackAndWhite="1" fitToHeight="1" fitToWidth="1" horizontalDpi="300" verticalDpi="300" orientation="landscape" scale="84" r:id="rId3"/>
  <headerFooter alignWithMargins="0">
    <oddFooter>&amp;L&amp;"Small Fonts,Regular"&amp;6&amp;F &amp;A &amp;D &amp;T&amp;C&amp;A&amp;RPage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41.7109375" style="3" bestFit="1" customWidth="1"/>
    <col min="2" max="2" width="11.8515625" style="3" customWidth="1"/>
    <col min="3" max="3" width="9.8515625" style="3" customWidth="1"/>
    <col min="4" max="4" width="10.421875" style="3" customWidth="1"/>
    <col min="5" max="16384" width="9.140625" style="3" customWidth="1"/>
  </cols>
  <sheetData>
    <row r="1" spans="1:4" ht="12.75">
      <c r="A1" s="29" t="s">
        <v>27</v>
      </c>
      <c r="B1" s="45" t="s">
        <v>77</v>
      </c>
      <c r="C1" s="43"/>
      <c r="D1" s="44"/>
    </row>
    <row r="2" spans="1:2" ht="12.75">
      <c r="A2" s="42" t="s">
        <v>28</v>
      </c>
      <c r="B2" s="46" t="s">
        <v>78</v>
      </c>
    </row>
    <row r="3" spans="1:7" ht="12.75">
      <c r="A3" s="1" t="s">
        <v>0</v>
      </c>
      <c r="B3" s="2">
        <v>0.1</v>
      </c>
      <c r="G3" s="4"/>
    </row>
    <row r="4" spans="1:7" ht="12.75">
      <c r="A4" s="1" t="s">
        <v>1</v>
      </c>
      <c r="B4" s="2">
        <v>0.05</v>
      </c>
      <c r="G4" s="4"/>
    </row>
    <row r="5" spans="1:7" ht="12.75">
      <c r="A5" s="1" t="s">
        <v>2</v>
      </c>
      <c r="B5" s="2">
        <v>0.03</v>
      </c>
      <c r="G5" s="5"/>
    </row>
    <row r="6" spans="1:3" ht="12.75">
      <c r="A6" s="1" t="s">
        <v>3</v>
      </c>
      <c r="B6" s="2">
        <v>0.12</v>
      </c>
      <c r="C6" s="6"/>
    </row>
    <row r="7" spans="1:3" ht="12.75">
      <c r="A7" s="1" t="s">
        <v>4</v>
      </c>
      <c r="B7" s="50">
        <v>57.45</v>
      </c>
      <c r="C7" s="6"/>
    </row>
    <row r="8" spans="1:3" ht="12.75">
      <c r="A8" s="1" t="s">
        <v>5</v>
      </c>
      <c r="B8" s="40">
        <v>226.4</v>
      </c>
      <c r="C8" s="6"/>
    </row>
    <row r="9" spans="1:3" ht="12.75">
      <c r="A9" s="1" t="s">
        <v>6</v>
      </c>
      <c r="B9" s="63">
        <v>46</v>
      </c>
      <c r="C9" s="6"/>
    </row>
    <row r="10" spans="1:3" ht="12.75">
      <c r="A10" s="52" t="s">
        <v>32</v>
      </c>
      <c r="B10" s="40">
        <v>26.5</v>
      </c>
      <c r="C10" s="6"/>
    </row>
    <row r="11" spans="1:3" ht="12.75">
      <c r="A11" s="52" t="s">
        <v>29</v>
      </c>
      <c r="B11" s="40">
        <v>50</v>
      </c>
      <c r="C11" s="6"/>
    </row>
    <row r="12" spans="1:11" ht="12.75">
      <c r="A12" s="7"/>
      <c r="B12" s="56"/>
      <c r="C12" s="8"/>
      <c r="D12" s="8"/>
      <c r="E12" s="8"/>
      <c r="F12" s="8"/>
      <c r="G12" s="8"/>
      <c r="H12" s="8"/>
      <c r="I12" s="8"/>
      <c r="J12" s="8"/>
      <c r="K12" s="8"/>
    </row>
    <row r="13" spans="1:11" ht="12.75">
      <c r="A13" s="7"/>
      <c r="B13" s="9"/>
      <c r="C13" s="9"/>
      <c r="D13" s="9"/>
      <c r="E13" s="9"/>
      <c r="F13" s="9"/>
      <c r="G13" s="9" t="s">
        <v>7</v>
      </c>
      <c r="H13" s="9"/>
      <c r="I13" s="9"/>
      <c r="J13" s="9"/>
      <c r="K13" s="9"/>
    </row>
    <row r="14" spans="1:11" ht="12.75">
      <c r="A14" s="8"/>
      <c r="B14" s="10">
        <v>1</v>
      </c>
      <c r="C14" s="10">
        <f aca="true" t="shared" si="0" ref="C14:K14">B14+1</f>
        <v>2</v>
      </c>
      <c r="D14" s="10">
        <f t="shared" si="0"/>
        <v>3</v>
      </c>
      <c r="E14" s="10">
        <f t="shared" si="0"/>
        <v>4</v>
      </c>
      <c r="F14" s="10">
        <f t="shared" si="0"/>
        <v>5</v>
      </c>
      <c r="G14" s="10">
        <f t="shared" si="0"/>
        <v>6</v>
      </c>
      <c r="H14" s="10">
        <f t="shared" si="0"/>
        <v>7</v>
      </c>
      <c r="I14" s="10">
        <f t="shared" si="0"/>
        <v>8</v>
      </c>
      <c r="J14" s="10">
        <f t="shared" si="0"/>
        <v>9</v>
      </c>
      <c r="K14" s="10">
        <f t="shared" si="0"/>
        <v>10</v>
      </c>
    </row>
    <row r="15" spans="1:11" ht="12.75">
      <c r="A15" t="s">
        <v>8</v>
      </c>
      <c r="B15" s="11">
        <f>B8</f>
        <v>226.4</v>
      </c>
      <c r="C15" s="11">
        <f aca="true" t="shared" si="1" ref="C15:K15">B17</f>
        <v>249.04000000000002</v>
      </c>
      <c r="D15" s="11">
        <f t="shared" si="1"/>
        <v>273.944</v>
      </c>
      <c r="E15" s="11">
        <f t="shared" si="1"/>
        <v>301.33840000000004</v>
      </c>
      <c r="F15" s="11">
        <f t="shared" si="1"/>
        <v>331.47224000000006</v>
      </c>
      <c r="G15" s="11">
        <f t="shared" si="1"/>
        <v>364.6194640000001</v>
      </c>
      <c r="H15" s="11">
        <f t="shared" si="1"/>
        <v>382.8504372000001</v>
      </c>
      <c r="I15" s="11">
        <f t="shared" si="1"/>
        <v>401.99295906000015</v>
      </c>
      <c r="J15" s="11">
        <f t="shared" si="1"/>
        <v>422.0926070130002</v>
      </c>
      <c r="K15" s="11">
        <f t="shared" si="1"/>
        <v>443.19723736365023</v>
      </c>
    </row>
    <row r="16" spans="1:11" ht="12.75">
      <c r="A16" t="s">
        <v>9</v>
      </c>
      <c r="B16" s="12">
        <f>$B$3</f>
        <v>0.1</v>
      </c>
      <c r="C16" s="12">
        <f>$B$3</f>
        <v>0.1</v>
      </c>
      <c r="D16" s="12">
        <f>$B$3</f>
        <v>0.1</v>
      </c>
      <c r="E16" s="12">
        <f>$B$3</f>
        <v>0.1</v>
      </c>
      <c r="F16" s="12">
        <f>$B$3</f>
        <v>0.1</v>
      </c>
      <c r="G16" s="12">
        <f>$B$4</f>
        <v>0.05</v>
      </c>
      <c r="H16" s="12">
        <f>$B$4</f>
        <v>0.05</v>
      </c>
      <c r="I16" s="12">
        <f>$B$4</f>
        <v>0.05</v>
      </c>
      <c r="J16" s="12">
        <f>$B$4</f>
        <v>0.05</v>
      </c>
      <c r="K16" s="12">
        <f>$B$4</f>
        <v>0.05</v>
      </c>
    </row>
    <row r="17" spans="1:11" ht="12.75">
      <c r="A17" t="s">
        <v>10</v>
      </c>
      <c r="B17" s="13">
        <f aca="true" t="shared" si="2" ref="B17:K17">(100%+B16)*B15</f>
        <v>249.04000000000002</v>
      </c>
      <c r="C17" s="11">
        <f t="shared" si="2"/>
        <v>273.944</v>
      </c>
      <c r="D17" s="11">
        <f t="shared" si="2"/>
        <v>301.33840000000004</v>
      </c>
      <c r="E17" s="11">
        <f t="shared" si="2"/>
        <v>331.47224000000006</v>
      </c>
      <c r="F17" s="11">
        <f t="shared" si="2"/>
        <v>364.6194640000001</v>
      </c>
      <c r="G17" s="11">
        <f t="shared" si="2"/>
        <v>382.8504372000001</v>
      </c>
      <c r="H17" s="11">
        <f t="shared" si="2"/>
        <v>401.99295906000015</v>
      </c>
      <c r="I17" s="11">
        <f t="shared" si="2"/>
        <v>422.0926070130002</v>
      </c>
      <c r="J17" s="11">
        <f t="shared" si="2"/>
        <v>443.19723736365023</v>
      </c>
      <c r="K17" s="11">
        <f t="shared" si="2"/>
        <v>465.35709923183276</v>
      </c>
    </row>
    <row r="18" spans="1:11" ht="12.75">
      <c r="A18" t="s">
        <v>11</v>
      </c>
      <c r="B18" s="14">
        <f aca="true" t="shared" si="3" ref="B18:K18">-1*PV($B$6,B14,0,1)</f>
        <v>0.8928571428571428</v>
      </c>
      <c r="C18" s="14">
        <f t="shared" si="3"/>
        <v>0.7971938775510203</v>
      </c>
      <c r="D18" s="14">
        <f t="shared" si="3"/>
        <v>0.7117802478134109</v>
      </c>
      <c r="E18" s="14">
        <f t="shared" si="3"/>
        <v>0.6355180784048312</v>
      </c>
      <c r="F18" s="14">
        <f t="shared" si="3"/>
        <v>0.5674268557185992</v>
      </c>
      <c r="G18" s="14">
        <f t="shared" si="3"/>
        <v>0.5066311211773207</v>
      </c>
      <c r="H18" s="14">
        <f t="shared" si="3"/>
        <v>0.45234921533689343</v>
      </c>
      <c r="I18" s="14">
        <f t="shared" si="3"/>
        <v>0.4038832279793691</v>
      </c>
      <c r="J18" s="14">
        <f t="shared" si="3"/>
        <v>0.36061002498157957</v>
      </c>
      <c r="K18" s="14">
        <f t="shared" si="3"/>
        <v>0.321973236590696</v>
      </c>
    </row>
    <row r="19" spans="1:11" ht="12.75">
      <c r="A19" s="9" t="s">
        <v>12</v>
      </c>
      <c r="B19" s="15">
        <f aca="true" t="shared" si="4" ref="B19:K19">B17*B18</f>
        <v>222.35714285714286</v>
      </c>
      <c r="C19" s="15">
        <f t="shared" si="4"/>
        <v>218.38647959183672</v>
      </c>
      <c r="D19" s="15">
        <f t="shared" si="4"/>
        <v>214.48672102769675</v>
      </c>
      <c r="E19" s="15">
        <f t="shared" si="4"/>
        <v>210.65660100934505</v>
      </c>
      <c r="F19" s="15">
        <f t="shared" si="4"/>
        <v>206.89487599132104</v>
      </c>
      <c r="G19" s="15">
        <f t="shared" si="4"/>
        <v>193.96394624186345</v>
      </c>
      <c r="H19" s="15">
        <f t="shared" si="4"/>
        <v>181.84119960174698</v>
      </c>
      <c r="I19" s="15">
        <f t="shared" si="4"/>
        <v>170.4761246266378</v>
      </c>
      <c r="J19" s="15">
        <f t="shared" si="4"/>
        <v>159.82136683747297</v>
      </c>
      <c r="K19" s="15">
        <f t="shared" si="4"/>
        <v>149.83253141013088</v>
      </c>
    </row>
    <row r="20" ht="12.75"/>
    <row r="21" spans="1:4" ht="12.75">
      <c r="A21" s="16" t="s">
        <v>13</v>
      </c>
      <c r="B21" s="17"/>
      <c r="C21" s="18">
        <f>SUM(B19:K19)</f>
        <v>1928.7169891951946</v>
      </c>
      <c r="D21" s="57">
        <f>C21/$C$33</f>
        <v>0.5327995949757579</v>
      </c>
    </row>
    <row r="22" spans="1:3" ht="12.75">
      <c r="A22" s="19" t="s">
        <v>14</v>
      </c>
      <c r="B22" s="20"/>
      <c r="C22" s="21"/>
    </row>
    <row r="23" spans="1:3" ht="12.75">
      <c r="A23" s="22" t="s">
        <v>15</v>
      </c>
      <c r="B23" s="23">
        <f>K17</f>
        <v>465.35709923183276</v>
      </c>
      <c r="C23" s="21"/>
    </row>
    <row r="24" spans="1:3" ht="12.75">
      <c r="A24" s="24" t="s">
        <v>16</v>
      </c>
      <c r="B24" s="25">
        <f>B5</f>
        <v>0.03</v>
      </c>
      <c r="C24" s="21"/>
    </row>
    <row r="25" spans="1:3" ht="12.75">
      <c r="A25" s="22" t="s">
        <v>17</v>
      </c>
      <c r="B25" s="23">
        <f>(100%+B24)*B23</f>
        <v>479.31781220878776</v>
      </c>
      <c r="C25" s="21"/>
    </row>
    <row r="26" spans="1:3" ht="12.75">
      <c r="A26" s="24" t="s">
        <v>18</v>
      </c>
      <c r="B26" s="25">
        <f>B6-B5</f>
        <v>0.09</v>
      </c>
      <c r="C26" s="21"/>
    </row>
    <row r="27" spans="1:3" ht="12.75">
      <c r="A27" s="22" t="s">
        <v>19</v>
      </c>
      <c r="B27" s="23">
        <f>B25/B26</f>
        <v>5325.753468986531</v>
      </c>
      <c r="C27" s="21"/>
    </row>
    <row r="28" spans="1:3" ht="12.75">
      <c r="A28" s="24" t="s">
        <v>20</v>
      </c>
      <c r="B28" s="26">
        <f>K18</f>
        <v>0.321973236590696</v>
      </c>
      <c r="C28" s="21"/>
    </row>
    <row r="29" spans="1:4" ht="12.75">
      <c r="A29" s="24" t="s">
        <v>21</v>
      </c>
      <c r="B29" s="9"/>
      <c r="C29" s="27">
        <f>B27*B28</f>
        <v>1714.7500816937202</v>
      </c>
      <c r="D29" s="57">
        <f>C29/C33</f>
        <v>0.4736921767834336</v>
      </c>
    </row>
    <row r="30" spans="1:3" ht="12.75">
      <c r="A30" s="53" t="s">
        <v>33</v>
      </c>
      <c r="B30" s="9"/>
      <c r="C30" s="51">
        <f>SUM(C21,C29)</f>
        <v>3643.467070888915</v>
      </c>
    </row>
    <row r="31" spans="1:4" ht="12.75">
      <c r="A31" s="24" t="s">
        <v>30</v>
      </c>
      <c r="B31" s="9"/>
      <c r="C31" s="54">
        <f>B10</f>
        <v>26.5</v>
      </c>
      <c r="D31" s="57">
        <f>C31/C33</f>
        <v>0.007320508579513872</v>
      </c>
    </row>
    <row r="32" spans="1:4" ht="12.75">
      <c r="A32" s="24" t="s">
        <v>31</v>
      </c>
      <c r="B32" s="9"/>
      <c r="C32" s="54">
        <f>B11</f>
        <v>50</v>
      </c>
      <c r="D32" s="57">
        <f>-C32/C33</f>
        <v>-0.013812280338705418</v>
      </c>
    </row>
    <row r="33" spans="1:4" ht="12.75">
      <c r="A33" s="53" t="s">
        <v>22</v>
      </c>
      <c r="B33" s="9"/>
      <c r="C33" s="55">
        <f>C30+C31-C32</f>
        <v>3619.967070888915</v>
      </c>
      <c r="D33" s="57">
        <f>SUM(D21:D32)</f>
        <v>0.9999999999999999</v>
      </c>
    </row>
    <row r="34" spans="1:4" ht="12.75">
      <c r="A34" s="29" t="s">
        <v>23</v>
      </c>
      <c r="B34" s="30">
        <f>C33/B36</f>
        <v>78.69493632367207</v>
      </c>
      <c r="C34" s="58"/>
      <c r="D34" s="59"/>
    </row>
    <row r="35" spans="1:4" ht="12.75">
      <c r="A35" s="41"/>
      <c r="B35" s="49"/>
      <c r="C35" s="60"/>
      <c r="D35" s="59"/>
    </row>
    <row r="36" spans="1:3" ht="12.75">
      <c r="A36" s="1" t="s">
        <v>24</v>
      </c>
      <c r="B36" s="31">
        <f>B9</f>
        <v>46</v>
      </c>
      <c r="C36" s="48"/>
    </row>
    <row r="37" spans="1:4" ht="12.75">
      <c r="A37" s="1" t="s">
        <v>4</v>
      </c>
      <c r="B37" s="32">
        <f>B7</f>
        <v>57.45</v>
      </c>
      <c r="C37" s="47"/>
      <c r="D37" s="6"/>
    </row>
    <row r="38" spans="1:3" ht="12.75">
      <c r="A38" s="19" t="s">
        <v>25</v>
      </c>
      <c r="B38" s="33"/>
      <c r="C38" s="28">
        <f>B36*B37</f>
        <v>2642.7000000000003</v>
      </c>
    </row>
    <row r="39" ht="12.75"/>
    <row r="40" spans="1:3" ht="12.75">
      <c r="A40" s="1" t="s">
        <v>26</v>
      </c>
      <c r="B40" s="34">
        <f>(C33-C38)/C33</f>
        <v>0.26996573497806375</v>
      </c>
      <c r="C40" s="7"/>
    </row>
    <row r="41" ht="12.75">
      <c r="B41" s="61"/>
    </row>
    <row r="42" ht="12.75"/>
    <row r="43" spans="1:4" ht="12.75">
      <c r="A43" s="35"/>
      <c r="B43" s="36"/>
      <c r="C43" s="35"/>
      <c r="D43" s="35"/>
    </row>
    <row r="44" spans="1:4" ht="12.75">
      <c r="A44" s="35"/>
      <c r="B44" s="36"/>
      <c r="C44" s="35"/>
      <c r="D44" s="35"/>
    </row>
    <row r="45" spans="1:4" ht="12.75">
      <c r="A45" s="35"/>
      <c r="B45" s="36"/>
      <c r="C45" s="35"/>
      <c r="D45" s="35"/>
    </row>
    <row r="46" spans="1:4" ht="12.75">
      <c r="A46" s="35"/>
      <c r="B46" s="35"/>
      <c r="C46" s="35"/>
      <c r="D46" s="35"/>
    </row>
    <row r="47" spans="1:4" ht="12.75">
      <c r="A47" s="35"/>
      <c r="B47" s="37"/>
      <c r="C47" s="35"/>
      <c r="D47" s="35"/>
    </row>
    <row r="48" spans="1:4" ht="12.75">
      <c r="A48" s="35"/>
      <c r="B48" s="38"/>
      <c r="C48" s="35"/>
      <c r="D48" s="35"/>
    </row>
    <row r="49" spans="1:4" ht="12.75">
      <c r="A49" s="35"/>
      <c r="B49" s="35"/>
      <c r="C49" s="35"/>
      <c r="D49" s="35"/>
    </row>
    <row r="50" spans="1:2" ht="12.75">
      <c r="A50" s="7"/>
      <c r="B50" s="62"/>
    </row>
    <row r="51" spans="1:2" ht="12.75">
      <c r="A51" s="7"/>
      <c r="B51" s="39"/>
    </row>
  </sheetData>
  <sheetProtection sheet="1"/>
  <printOptions/>
  <pageMargins left="0.75" right="0.75" top="1" bottom="1" header="0.5" footer="0.5"/>
  <pageSetup blackAndWhite="1" fitToHeight="1" fitToWidth="1" horizontalDpi="300" verticalDpi="300" orientation="landscape" scale="84" r:id="rId3"/>
  <headerFooter alignWithMargins="0">
    <oddFooter>&amp;L&amp;"Small Fonts,Regular"&amp;6&amp;F &amp;A &amp;D &amp;T&amp;C&amp;A&amp;RPage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41.7109375" style="3" bestFit="1" customWidth="1"/>
    <col min="2" max="2" width="11.8515625" style="3" customWidth="1"/>
    <col min="3" max="3" width="9.8515625" style="3" customWidth="1"/>
    <col min="4" max="4" width="10.421875" style="3" customWidth="1"/>
    <col min="5" max="16384" width="9.140625" style="3" customWidth="1"/>
  </cols>
  <sheetData>
    <row r="1" spans="1:4" ht="12.75">
      <c r="A1" s="29" t="s">
        <v>27</v>
      </c>
      <c r="B1" s="45" t="s">
        <v>79</v>
      </c>
      <c r="C1" s="43"/>
      <c r="D1" s="44"/>
    </row>
    <row r="2" spans="1:2" ht="12.75">
      <c r="A2" s="42" t="s">
        <v>28</v>
      </c>
      <c r="B2" s="46" t="s">
        <v>80</v>
      </c>
    </row>
    <row r="3" spans="1:7" ht="12.75">
      <c r="A3" s="1" t="s">
        <v>0</v>
      </c>
      <c r="B3" s="2">
        <v>0.15</v>
      </c>
      <c r="G3" s="4"/>
    </row>
    <row r="4" spans="1:7" ht="12.75">
      <c r="A4" s="1" t="s">
        <v>1</v>
      </c>
      <c r="B4" s="2">
        <v>0.08</v>
      </c>
      <c r="G4" s="4"/>
    </row>
    <row r="5" spans="1:7" ht="12.75">
      <c r="A5" s="1" t="s">
        <v>2</v>
      </c>
      <c r="B5" s="2">
        <v>0.03</v>
      </c>
      <c r="G5" s="5"/>
    </row>
    <row r="6" spans="1:3" ht="12.75">
      <c r="A6" s="1" t="s">
        <v>3</v>
      </c>
      <c r="B6" s="2">
        <v>0.1</v>
      </c>
      <c r="C6" s="6"/>
    </row>
    <row r="7" spans="1:3" ht="12.75">
      <c r="A7" s="1" t="s">
        <v>4</v>
      </c>
      <c r="B7" s="50">
        <v>312.6721112166931</v>
      </c>
      <c r="C7" s="6"/>
    </row>
    <row r="8" spans="1:3" ht="12.75">
      <c r="A8" s="1" t="s">
        <v>5</v>
      </c>
      <c r="B8" s="40">
        <v>14318</v>
      </c>
      <c r="C8" s="6"/>
    </row>
    <row r="9" spans="1:3" ht="12.75">
      <c r="A9" s="1" t="s">
        <v>6</v>
      </c>
      <c r="B9" s="63">
        <v>921</v>
      </c>
      <c r="C9" s="6"/>
    </row>
    <row r="10" spans="1:3" ht="12.75">
      <c r="A10" s="52" t="s">
        <v>32</v>
      </c>
      <c r="B10" s="40">
        <v>9705</v>
      </c>
      <c r="C10" s="6"/>
    </row>
    <row r="11" spans="1:3" ht="12.75">
      <c r="A11" s="52" t="s">
        <v>29</v>
      </c>
      <c r="B11" s="40">
        <v>4981</v>
      </c>
      <c r="C11" s="6"/>
    </row>
    <row r="12" spans="1:11" ht="12.75">
      <c r="A12" s="7"/>
      <c r="B12" s="56"/>
      <c r="C12" s="8"/>
      <c r="D12" s="8"/>
      <c r="E12" s="8"/>
      <c r="F12" s="8"/>
      <c r="G12" s="8"/>
      <c r="H12" s="8"/>
      <c r="I12" s="8"/>
      <c r="J12" s="8"/>
      <c r="K12" s="8"/>
    </row>
    <row r="13" spans="1:11" ht="12.75">
      <c r="A13" s="7"/>
      <c r="B13" s="9"/>
      <c r="C13" s="9"/>
      <c r="D13" s="9"/>
      <c r="E13" s="9"/>
      <c r="F13" s="9"/>
      <c r="G13" s="9" t="s">
        <v>7</v>
      </c>
      <c r="H13" s="9"/>
      <c r="I13" s="9"/>
      <c r="J13" s="9"/>
      <c r="K13" s="9"/>
    </row>
    <row r="14" spans="1:11" ht="12.75">
      <c r="A14" s="8"/>
      <c r="B14" s="10">
        <v>1</v>
      </c>
      <c r="C14" s="10">
        <f aca="true" t="shared" si="0" ref="C14:K14">B14+1</f>
        <v>2</v>
      </c>
      <c r="D14" s="10">
        <f t="shared" si="0"/>
        <v>3</v>
      </c>
      <c r="E14" s="10">
        <f t="shared" si="0"/>
        <v>4</v>
      </c>
      <c r="F14" s="10">
        <f t="shared" si="0"/>
        <v>5</v>
      </c>
      <c r="G14" s="10">
        <f t="shared" si="0"/>
        <v>6</v>
      </c>
      <c r="H14" s="10">
        <f t="shared" si="0"/>
        <v>7</v>
      </c>
      <c r="I14" s="10">
        <f t="shared" si="0"/>
        <v>8</v>
      </c>
      <c r="J14" s="10">
        <f t="shared" si="0"/>
        <v>9</v>
      </c>
      <c r="K14" s="10">
        <f t="shared" si="0"/>
        <v>10</v>
      </c>
    </row>
    <row r="15" spans="1:11" ht="12.75">
      <c r="A15" t="s">
        <v>8</v>
      </c>
      <c r="B15" s="11">
        <f>B8</f>
        <v>14318</v>
      </c>
      <c r="C15" s="11">
        <f aca="true" t="shared" si="1" ref="C15:K15">B17</f>
        <v>16465.699999999997</v>
      </c>
      <c r="D15" s="11">
        <f t="shared" si="1"/>
        <v>18935.554999999997</v>
      </c>
      <c r="E15" s="11">
        <f t="shared" si="1"/>
        <v>21775.888249999993</v>
      </c>
      <c r="F15" s="11">
        <f t="shared" si="1"/>
        <v>25042.27148749999</v>
      </c>
      <c r="G15" s="11">
        <f t="shared" si="1"/>
        <v>28798.612210624986</v>
      </c>
      <c r="H15" s="11">
        <f t="shared" si="1"/>
        <v>31102.501187474987</v>
      </c>
      <c r="I15" s="11">
        <f t="shared" si="1"/>
        <v>33590.70128247299</v>
      </c>
      <c r="J15" s="11">
        <f t="shared" si="1"/>
        <v>36277.95738507083</v>
      </c>
      <c r="K15" s="11">
        <f t="shared" si="1"/>
        <v>39180.1939758765</v>
      </c>
    </row>
    <row r="16" spans="1:11" ht="12.75">
      <c r="A16" t="s">
        <v>9</v>
      </c>
      <c r="B16" s="12">
        <f>$B$3</f>
        <v>0.15</v>
      </c>
      <c r="C16" s="12">
        <f>$B$3</f>
        <v>0.15</v>
      </c>
      <c r="D16" s="12">
        <f>$B$3</f>
        <v>0.15</v>
      </c>
      <c r="E16" s="12">
        <f>$B$3</f>
        <v>0.15</v>
      </c>
      <c r="F16" s="12">
        <f>$B$3</f>
        <v>0.15</v>
      </c>
      <c r="G16" s="12">
        <f>$B$4</f>
        <v>0.08</v>
      </c>
      <c r="H16" s="12">
        <f>$B$4</f>
        <v>0.08</v>
      </c>
      <c r="I16" s="12">
        <f>$B$4</f>
        <v>0.08</v>
      </c>
      <c r="J16" s="12">
        <f>$B$4</f>
        <v>0.08</v>
      </c>
      <c r="K16" s="12">
        <f>$B$4</f>
        <v>0.08</v>
      </c>
    </row>
    <row r="17" spans="1:11" ht="12.75">
      <c r="A17" t="s">
        <v>10</v>
      </c>
      <c r="B17" s="13">
        <f aca="true" t="shared" si="2" ref="B17:K17">(100%+B16)*B15</f>
        <v>16465.699999999997</v>
      </c>
      <c r="C17" s="11">
        <f t="shared" si="2"/>
        <v>18935.554999999997</v>
      </c>
      <c r="D17" s="11">
        <f t="shared" si="2"/>
        <v>21775.888249999993</v>
      </c>
      <c r="E17" s="11">
        <f t="shared" si="2"/>
        <v>25042.27148749999</v>
      </c>
      <c r="F17" s="11">
        <f t="shared" si="2"/>
        <v>28798.612210624986</v>
      </c>
      <c r="G17" s="11">
        <f t="shared" si="2"/>
        <v>31102.501187474987</v>
      </c>
      <c r="H17" s="11">
        <f t="shared" si="2"/>
        <v>33590.70128247299</v>
      </c>
      <c r="I17" s="11">
        <f t="shared" si="2"/>
        <v>36277.95738507083</v>
      </c>
      <c r="J17" s="11">
        <f t="shared" si="2"/>
        <v>39180.1939758765</v>
      </c>
      <c r="K17" s="11">
        <f t="shared" si="2"/>
        <v>42314.60949394662</v>
      </c>
    </row>
    <row r="18" spans="1:11" ht="12.75">
      <c r="A18" t="s">
        <v>11</v>
      </c>
      <c r="B18" s="14">
        <f aca="true" t="shared" si="3" ref="B18:K18">-1*PV($B$6,B14,0,1)</f>
        <v>0.9090909090909091</v>
      </c>
      <c r="C18" s="14">
        <f t="shared" si="3"/>
        <v>0.8264462809917354</v>
      </c>
      <c r="D18" s="14">
        <f t="shared" si="3"/>
        <v>0.7513148009015775</v>
      </c>
      <c r="E18" s="14">
        <f t="shared" si="3"/>
        <v>0.6830134553650705</v>
      </c>
      <c r="F18" s="14">
        <f t="shared" si="3"/>
        <v>0.6209213230591549</v>
      </c>
      <c r="G18" s="14">
        <f t="shared" si="3"/>
        <v>0.5644739300537772</v>
      </c>
      <c r="H18" s="14">
        <f t="shared" si="3"/>
        <v>0.5131581182307065</v>
      </c>
      <c r="I18" s="14">
        <f t="shared" si="3"/>
        <v>0.46650738020973315</v>
      </c>
      <c r="J18" s="14">
        <f t="shared" si="3"/>
        <v>0.42409761837248466</v>
      </c>
      <c r="K18" s="14">
        <f t="shared" si="3"/>
        <v>0.3855432894295315</v>
      </c>
    </row>
    <row r="19" spans="1:11" ht="12.75">
      <c r="A19" s="9" t="s">
        <v>12</v>
      </c>
      <c r="B19" s="15">
        <f aca="true" t="shared" si="4" ref="B19:K19">B17*B18</f>
        <v>14968.818181818178</v>
      </c>
      <c r="C19" s="15">
        <f t="shared" si="4"/>
        <v>15649.21900826446</v>
      </c>
      <c r="D19" s="15">
        <f t="shared" si="4"/>
        <v>16360.547145003746</v>
      </c>
      <c r="E19" s="15">
        <f t="shared" si="4"/>
        <v>17104.20837886755</v>
      </c>
      <c r="F19" s="15">
        <f t="shared" si="4"/>
        <v>17881.6723960888</v>
      </c>
      <c r="G19" s="15">
        <f t="shared" si="4"/>
        <v>17556.551079796278</v>
      </c>
      <c r="H19" s="15">
        <f t="shared" si="4"/>
        <v>17237.341060163617</v>
      </c>
      <c r="I19" s="15">
        <f t="shared" si="4"/>
        <v>16923.934859069737</v>
      </c>
      <c r="J19" s="15">
        <f t="shared" si="4"/>
        <v>16616.226952541194</v>
      </c>
      <c r="K19" s="15">
        <f t="shared" si="4"/>
        <v>16314.113735222263</v>
      </c>
    </row>
    <row r="20" ht="12.75"/>
    <row r="21" spans="1:4" ht="12.75">
      <c r="A21" s="16" t="s">
        <v>13</v>
      </c>
      <c r="B21" s="17"/>
      <c r="C21" s="18">
        <f>SUM(B19:K19)</f>
        <v>166612.6327968358</v>
      </c>
      <c r="D21" s="57">
        <f>C21/$C$33</f>
        <v>0.4050020214305374</v>
      </c>
    </row>
    <row r="22" spans="1:3" ht="12.75">
      <c r="A22" s="19" t="s">
        <v>14</v>
      </c>
      <c r="B22" s="20"/>
      <c r="C22" s="21"/>
    </row>
    <row r="23" spans="1:3" ht="12.75">
      <c r="A23" s="22" t="s">
        <v>15</v>
      </c>
      <c r="B23" s="23">
        <f>K17</f>
        <v>42314.60949394662</v>
      </c>
      <c r="C23" s="21"/>
    </row>
    <row r="24" spans="1:3" ht="12.75">
      <c r="A24" s="24" t="s">
        <v>16</v>
      </c>
      <c r="B24" s="25">
        <f>B5</f>
        <v>0.03</v>
      </c>
      <c r="C24" s="21"/>
    </row>
    <row r="25" spans="1:3" ht="12.75">
      <c r="A25" s="22" t="s">
        <v>17</v>
      </c>
      <c r="B25" s="23">
        <f>(100%+B24)*B23</f>
        <v>43584.04777876502</v>
      </c>
      <c r="C25" s="21"/>
    </row>
    <row r="26" spans="1:3" ht="12.75">
      <c r="A26" s="24" t="s">
        <v>18</v>
      </c>
      <c r="B26" s="25">
        <f>B6-B5</f>
        <v>0.07</v>
      </c>
      <c r="C26" s="21"/>
    </row>
    <row r="27" spans="1:3" ht="12.75">
      <c r="A27" s="22" t="s">
        <v>19</v>
      </c>
      <c r="B27" s="23">
        <f>B25/B26</f>
        <v>622629.2539823574</v>
      </c>
      <c r="C27" s="21"/>
    </row>
    <row r="28" spans="1:3" ht="12.75">
      <c r="A28" s="24" t="s">
        <v>20</v>
      </c>
      <c r="B28" s="26">
        <f>K18</f>
        <v>0.3855432894295315</v>
      </c>
      <c r="C28" s="21"/>
    </row>
    <row r="29" spans="1:4" ht="12.75">
      <c r="A29" s="24" t="s">
        <v>21</v>
      </c>
      <c r="B29" s="9"/>
      <c r="C29" s="27">
        <f>B27*B28</f>
        <v>240050.5306754133</v>
      </c>
      <c r="D29" s="57">
        <f>C29/C33</f>
        <v>0.5835148784160019</v>
      </c>
    </row>
    <row r="30" spans="1:3" ht="12.75">
      <c r="A30" s="53" t="s">
        <v>33</v>
      </c>
      <c r="B30" s="9"/>
      <c r="C30" s="51">
        <f>SUM(C21,C29)</f>
        <v>406663.16347224906</v>
      </c>
    </row>
    <row r="31" spans="1:4" ht="12.75">
      <c r="A31" s="24" t="s">
        <v>30</v>
      </c>
      <c r="B31" s="9"/>
      <c r="C31" s="54">
        <f>B10</f>
        <v>9705</v>
      </c>
      <c r="D31" s="57">
        <f>C31/C33</f>
        <v>0.02359091595879284</v>
      </c>
    </row>
    <row r="32" spans="1:4" ht="12.75">
      <c r="A32" s="24" t="s">
        <v>31</v>
      </c>
      <c r="B32" s="9"/>
      <c r="C32" s="54">
        <f>B11</f>
        <v>4981</v>
      </c>
      <c r="D32" s="57">
        <f>-C32/C33</f>
        <v>-0.012107815805332009</v>
      </c>
    </row>
    <row r="33" spans="1:4" ht="12.75">
      <c r="A33" s="53" t="s">
        <v>22</v>
      </c>
      <c r="B33" s="9"/>
      <c r="C33" s="55">
        <f>C30+C31-C32</f>
        <v>411387.16347224906</v>
      </c>
      <c r="D33" s="57">
        <f>SUM(D21:D32)</f>
        <v>1</v>
      </c>
    </row>
    <row r="34" spans="1:4" ht="12.75">
      <c r="A34" s="29" t="s">
        <v>23</v>
      </c>
      <c r="B34" s="30">
        <f>C33/B36</f>
        <v>446.6744445952759</v>
      </c>
      <c r="C34" s="58"/>
      <c r="D34" s="59"/>
    </row>
    <row r="35" spans="1:4" ht="12.75">
      <c r="A35" s="41"/>
      <c r="B35" s="49"/>
      <c r="C35" s="60"/>
      <c r="D35" s="59"/>
    </row>
    <row r="36" spans="1:3" ht="12.75">
      <c r="A36" s="1" t="s">
        <v>24</v>
      </c>
      <c r="B36" s="31">
        <f>B9</f>
        <v>921</v>
      </c>
      <c r="C36" s="48"/>
    </row>
    <row r="37" spans="1:4" ht="12.75">
      <c r="A37" s="1" t="s">
        <v>4</v>
      </c>
      <c r="B37" s="32">
        <f>B7</f>
        <v>312.6721112166931</v>
      </c>
      <c r="C37" s="47"/>
      <c r="D37" s="6"/>
    </row>
    <row r="38" spans="1:3" ht="12.75">
      <c r="A38" s="19" t="s">
        <v>25</v>
      </c>
      <c r="B38" s="33"/>
      <c r="C38" s="28">
        <f>B36*B37</f>
        <v>287971.0144305744</v>
      </c>
    </row>
    <row r="39" ht="12.75"/>
    <row r="40" spans="1:3" ht="12.75">
      <c r="A40" s="1" t="s">
        <v>26</v>
      </c>
      <c r="B40" s="34">
        <f>(C33-C38)/C33</f>
        <v>0.29999999999999993</v>
      </c>
      <c r="C40" s="7"/>
    </row>
    <row r="41" ht="12.75">
      <c r="B41" s="61"/>
    </row>
    <row r="42" ht="12.75"/>
    <row r="43" spans="1:4" ht="12.75">
      <c r="A43" s="35"/>
      <c r="B43" s="36"/>
      <c r="C43" s="35"/>
      <c r="D43" s="35"/>
    </row>
    <row r="44" spans="1:4" ht="12.75">
      <c r="A44" s="35"/>
      <c r="B44" s="36"/>
      <c r="C44" s="35"/>
      <c r="D44" s="35"/>
    </row>
    <row r="45" spans="1:4" ht="12.75">
      <c r="A45" s="35"/>
      <c r="B45" s="36"/>
      <c r="C45" s="35"/>
      <c r="D45" s="35"/>
    </row>
    <row r="46" spans="1:4" ht="12.75">
      <c r="A46" s="35"/>
      <c r="B46" s="35"/>
      <c r="C46" s="35"/>
      <c r="D46" s="35"/>
    </row>
    <row r="47" spans="1:4" ht="12.75">
      <c r="A47" s="35"/>
      <c r="B47" s="37"/>
      <c r="C47" s="35"/>
      <c r="D47" s="35"/>
    </row>
    <row r="48" spans="1:4" ht="12.75">
      <c r="A48" s="35"/>
      <c r="B48" s="38"/>
      <c r="C48" s="35"/>
      <c r="D48" s="35"/>
    </row>
    <row r="49" spans="1:4" ht="12.75">
      <c r="A49" s="35"/>
      <c r="B49" s="35"/>
      <c r="C49" s="35"/>
      <c r="D49" s="35"/>
    </row>
    <row r="50" spans="1:2" ht="12.75">
      <c r="A50" s="7"/>
      <c r="B50" s="62"/>
    </row>
    <row r="51" spans="1:2" ht="12.75">
      <c r="A51" s="7"/>
      <c r="B51" s="39"/>
    </row>
  </sheetData>
  <sheetProtection sheet="1"/>
  <printOptions/>
  <pageMargins left="0.75" right="0.75" top="1" bottom="1" header="0.5" footer="0.5"/>
  <pageSetup blackAndWhite="1" fitToHeight="1" fitToWidth="1" horizontalDpi="300" verticalDpi="300" orientation="landscape" scale="84" r:id="rId3"/>
  <headerFooter alignWithMargins="0">
    <oddFooter>&amp;L&amp;"Small Fonts,Regular"&amp;6&amp;F &amp;A &amp;D &amp;T&amp;C&amp;A&amp;RPage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Bakul Lalla</dc:creator>
  <cp:keywords/>
  <dc:description/>
  <cp:lastModifiedBy>steve</cp:lastModifiedBy>
  <cp:lastPrinted>2006-08-01T14:36:36Z</cp:lastPrinted>
  <dcterms:created xsi:type="dcterms:W3CDTF">2005-03-26T14:26:29Z</dcterms:created>
  <dcterms:modified xsi:type="dcterms:W3CDTF">2010-09-26T02:44:56Z</dcterms:modified>
  <cp:category/>
  <cp:version/>
  <cp:contentType/>
  <cp:contentStatus/>
</cp:coreProperties>
</file>